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Docente'!$A$8:$AX$328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Docente'!$C$1:$AO$328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G165" i="2" l="1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G178" i="2"/>
  <c r="AH178" i="2"/>
  <c r="AG179" i="2"/>
  <c r="AH179" i="2"/>
  <c r="AG180" i="2"/>
  <c r="AH180" i="2"/>
  <c r="AG181" i="2"/>
  <c r="AH181" i="2"/>
  <c r="AG182" i="2"/>
  <c r="AH182" i="2"/>
  <c r="AG183" i="2"/>
  <c r="AH183" i="2"/>
  <c r="AG184" i="2"/>
  <c r="AH184" i="2"/>
  <c r="AG185" i="2"/>
  <c r="AH185" i="2"/>
  <c r="AG186" i="2"/>
  <c r="AH186" i="2"/>
  <c r="AG187" i="2"/>
  <c r="AH187" i="2"/>
  <c r="AG188" i="2"/>
  <c r="AH188" i="2"/>
  <c r="AG189" i="2"/>
  <c r="AH189" i="2"/>
  <c r="AG190" i="2"/>
  <c r="AH190" i="2"/>
  <c r="AG191" i="2"/>
  <c r="AH191" i="2"/>
  <c r="AG192" i="2"/>
  <c r="AH192" i="2"/>
  <c r="AG193" i="2"/>
  <c r="AH193" i="2"/>
  <c r="AG147" i="2"/>
  <c r="AH147" i="2"/>
  <c r="AG148" i="2"/>
  <c r="AH148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H146" i="2"/>
  <c r="AG146" i="2"/>
  <c r="AG142" i="2"/>
  <c r="AH142" i="2"/>
  <c r="AG143" i="2"/>
  <c r="AH143" i="2"/>
  <c r="AG144" i="2"/>
  <c r="AH144" i="2"/>
  <c r="AH91" i="2"/>
  <c r="AG91" i="2"/>
  <c r="AG50" i="2"/>
  <c r="AH50" i="2"/>
  <c r="AG51" i="2"/>
  <c r="AH51" i="2"/>
  <c r="AG52" i="2"/>
  <c r="AH52" i="2"/>
  <c r="AG53" i="2"/>
  <c r="AH53" i="2"/>
  <c r="AG54" i="2"/>
  <c r="AH54" i="2"/>
  <c r="AG55" i="2"/>
  <c r="AH55" i="2"/>
  <c r="AG56" i="2"/>
  <c r="AH56" i="2"/>
  <c r="AG57" i="2"/>
  <c r="AH57" i="2"/>
  <c r="AG58" i="2"/>
  <c r="AH58" i="2"/>
  <c r="AG59" i="2"/>
  <c r="AH59" i="2"/>
  <c r="AG60" i="2"/>
  <c r="AH60" i="2"/>
  <c r="AG61" i="2"/>
  <c r="AH61" i="2"/>
  <c r="AG62" i="2"/>
  <c r="AH62" i="2"/>
  <c r="AG63" i="2"/>
  <c r="AH63" i="2"/>
  <c r="AG64" i="2"/>
  <c r="AH64" i="2"/>
  <c r="AG65" i="2"/>
  <c r="AH65" i="2"/>
  <c r="AG66" i="2"/>
  <c r="AH66" i="2"/>
  <c r="AG67" i="2"/>
  <c r="AH67" i="2"/>
  <c r="AG68" i="2"/>
  <c r="AH68" i="2"/>
  <c r="AG69" i="2"/>
  <c r="AH69" i="2"/>
  <c r="AG70" i="2"/>
  <c r="AH70" i="2"/>
  <c r="AG71" i="2"/>
  <c r="AH71" i="2"/>
  <c r="AG72" i="2"/>
  <c r="AH72" i="2"/>
  <c r="AG73" i="2"/>
  <c r="AH73" i="2"/>
  <c r="AG74" i="2"/>
  <c r="AH74" i="2"/>
  <c r="AG75" i="2"/>
  <c r="AH75" i="2"/>
  <c r="AG76" i="2"/>
  <c r="AH76" i="2"/>
  <c r="AG77" i="2"/>
  <c r="AH77" i="2"/>
  <c r="AG78" i="2"/>
  <c r="AH78" i="2"/>
  <c r="AG79" i="2"/>
  <c r="AH79" i="2"/>
  <c r="AG80" i="2"/>
  <c r="AH80" i="2"/>
  <c r="AG81" i="2"/>
  <c r="AH81" i="2"/>
  <c r="AG82" i="2"/>
  <c r="AH82" i="2"/>
  <c r="AG83" i="2"/>
  <c r="AH83" i="2"/>
  <c r="AG84" i="2"/>
  <c r="AH84" i="2"/>
  <c r="AG85" i="2"/>
  <c r="AH85" i="2"/>
  <c r="AG86" i="2"/>
  <c r="AH86" i="2"/>
  <c r="AG87" i="2"/>
  <c r="AH87" i="2"/>
  <c r="AG88" i="2"/>
  <c r="AH88" i="2"/>
  <c r="AG89" i="2"/>
  <c r="AH89" i="2"/>
  <c r="AG90" i="2"/>
  <c r="AH90" i="2"/>
  <c r="AG92" i="2"/>
  <c r="AH92" i="2"/>
  <c r="AG93" i="2"/>
  <c r="AH93" i="2"/>
  <c r="AG94" i="2"/>
  <c r="AH94" i="2"/>
  <c r="AG95" i="2"/>
  <c r="AH95" i="2"/>
  <c r="AG96" i="2"/>
  <c r="AH96" i="2"/>
  <c r="AG97" i="2"/>
  <c r="AH97" i="2"/>
  <c r="AG98" i="2"/>
  <c r="AH98" i="2"/>
  <c r="AG99" i="2"/>
  <c r="AH99" i="2"/>
  <c r="AG100" i="2"/>
  <c r="AH100" i="2"/>
  <c r="AG101" i="2"/>
  <c r="AH101" i="2"/>
  <c r="AG102" i="2"/>
  <c r="AH102" i="2"/>
  <c r="AG103" i="2"/>
  <c r="AH103" i="2"/>
  <c r="AG104" i="2"/>
  <c r="AH104" i="2"/>
  <c r="AG105" i="2"/>
  <c r="AH105" i="2"/>
  <c r="AG106" i="2"/>
  <c r="AH106" i="2"/>
  <c r="AG107" i="2"/>
  <c r="AH107" i="2"/>
  <c r="AG108" i="2"/>
  <c r="AH108" i="2"/>
  <c r="AG109" i="2"/>
  <c r="AH109" i="2"/>
  <c r="AG110" i="2"/>
  <c r="AH110" i="2"/>
  <c r="AG111" i="2"/>
  <c r="AH111" i="2"/>
  <c r="AG112" i="2"/>
  <c r="AH112" i="2"/>
  <c r="AG113" i="2"/>
  <c r="AH113" i="2"/>
  <c r="AG114" i="2"/>
  <c r="AH114" i="2"/>
  <c r="AG115" i="2"/>
  <c r="AH115" i="2"/>
  <c r="AG116" i="2"/>
  <c r="AH116" i="2"/>
  <c r="AG117" i="2"/>
  <c r="AH117" i="2"/>
  <c r="AG118" i="2"/>
  <c r="AH118" i="2"/>
  <c r="AG119" i="2"/>
  <c r="AH119" i="2"/>
  <c r="AG120" i="2"/>
  <c r="AH120" i="2"/>
  <c r="AG121" i="2"/>
  <c r="AH121" i="2"/>
  <c r="AG122" i="2"/>
  <c r="AH122" i="2"/>
  <c r="AG123" i="2"/>
  <c r="AH123" i="2"/>
  <c r="AG124" i="2"/>
  <c r="AH124" i="2"/>
  <c r="AG125" i="2"/>
  <c r="AH125" i="2"/>
  <c r="AG126" i="2"/>
  <c r="AH126" i="2"/>
  <c r="AG127" i="2"/>
  <c r="AH127" i="2"/>
  <c r="AG128" i="2"/>
  <c r="AH128" i="2"/>
  <c r="AG129" i="2"/>
  <c r="AH129" i="2"/>
  <c r="AG130" i="2"/>
  <c r="AH130" i="2"/>
  <c r="AG131" i="2"/>
  <c r="AH131" i="2"/>
  <c r="AG132" i="2"/>
  <c r="AH132" i="2"/>
  <c r="AG133" i="2"/>
  <c r="AH133" i="2"/>
  <c r="AG134" i="2"/>
  <c r="AH134" i="2"/>
  <c r="AG135" i="2"/>
  <c r="AH135" i="2"/>
  <c r="AG136" i="2"/>
  <c r="AH136" i="2"/>
  <c r="AG137" i="2"/>
  <c r="AH137" i="2"/>
  <c r="AG138" i="2"/>
  <c r="AH138" i="2"/>
  <c r="AG139" i="2"/>
  <c r="AH139" i="2"/>
  <c r="AG140" i="2"/>
  <c r="AH140" i="2"/>
  <c r="AG141" i="2"/>
  <c r="AH141" i="2"/>
  <c r="AH49" i="2"/>
  <c r="AG49" i="2"/>
  <c r="AG46" i="2"/>
  <c r="AH46" i="2"/>
  <c r="AG47" i="2"/>
  <c r="AH47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10" i="2"/>
  <c r="AH10" i="2"/>
  <c r="AG11" i="2"/>
  <c r="AH11" i="2"/>
  <c r="AG12" i="2"/>
  <c r="AH12" i="2"/>
  <c r="AG13" i="2"/>
  <c r="AH13" i="2"/>
  <c r="AH9" i="2"/>
  <c r="AG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H328" i="2"/>
  <c r="AH327" i="2"/>
  <c r="AH326" i="2"/>
  <c r="AH325" i="2"/>
  <c r="AH324" i="2"/>
  <c r="AH323" i="2"/>
  <c r="AG328" i="2"/>
  <c r="AG327" i="2"/>
  <c r="AG326" i="2"/>
  <c r="AG325" i="2"/>
  <c r="AG324" i="2"/>
  <c r="AG323" i="2"/>
  <c r="AT162" i="2" l="1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9" i="2"/>
  <c r="Q90" i="2" l="1"/>
  <c r="Q89" i="2"/>
  <c r="H303" i="2" l="1"/>
  <c r="F37" i="1" l="1"/>
  <c r="F61" i="1" l="1"/>
  <c r="F59" i="1"/>
  <c r="AH195" i="2" l="1"/>
  <c r="AH199" i="2"/>
  <c r="AH203" i="2"/>
  <c r="AH207" i="2"/>
  <c r="AH211" i="2"/>
  <c r="AH215" i="2"/>
  <c r="AH219" i="2"/>
  <c r="AH223" i="2"/>
  <c r="AH227" i="2"/>
  <c r="AH231" i="2"/>
  <c r="AH235" i="2"/>
  <c r="AH239" i="2"/>
  <c r="AH243" i="2"/>
  <c r="AH247" i="2"/>
  <c r="AH251" i="2"/>
  <c r="AH255" i="2"/>
  <c r="AH259" i="2"/>
  <c r="AH263" i="2"/>
  <c r="AH267" i="2"/>
  <c r="AH271" i="2"/>
  <c r="AH275" i="2"/>
  <c r="AH279" i="2"/>
  <c r="AH283" i="2"/>
  <c r="AH287" i="2"/>
  <c r="AH291" i="2"/>
  <c r="AH295" i="2"/>
  <c r="AH299" i="2"/>
  <c r="AH194" i="2"/>
  <c r="AH201" i="2"/>
  <c r="AH261" i="2"/>
  <c r="AH273" i="2"/>
  <c r="AH277" i="2"/>
  <c r="AH285" i="2"/>
  <c r="AH293" i="2"/>
  <c r="AH297" i="2"/>
  <c r="AH196" i="2"/>
  <c r="AH200" i="2"/>
  <c r="AH204" i="2"/>
  <c r="AH208" i="2"/>
  <c r="AH212" i="2"/>
  <c r="AH216" i="2"/>
  <c r="AH220" i="2"/>
  <c r="AH224" i="2"/>
  <c r="AH228" i="2"/>
  <c r="AH232" i="2"/>
  <c r="AH236" i="2"/>
  <c r="AH240" i="2"/>
  <c r="AH244" i="2"/>
  <c r="AH248" i="2"/>
  <c r="AH252" i="2"/>
  <c r="AH256" i="2"/>
  <c r="AH260" i="2"/>
  <c r="AH264" i="2"/>
  <c r="AH268" i="2"/>
  <c r="AH272" i="2"/>
  <c r="AH276" i="2"/>
  <c r="AH280" i="2"/>
  <c r="AH284" i="2"/>
  <c r="AH288" i="2"/>
  <c r="AH292" i="2"/>
  <c r="AH296" i="2"/>
  <c r="AH300" i="2"/>
  <c r="AH197" i="2"/>
  <c r="AH205" i="2"/>
  <c r="AH209" i="2"/>
  <c r="AH213" i="2"/>
  <c r="AH217" i="2"/>
  <c r="AH221" i="2"/>
  <c r="AH225" i="2"/>
  <c r="AH229" i="2"/>
  <c r="AH233" i="2"/>
  <c r="AH237" i="2"/>
  <c r="AH241" i="2"/>
  <c r="AH245" i="2"/>
  <c r="AH249" i="2"/>
  <c r="AH253" i="2"/>
  <c r="AH257" i="2"/>
  <c r="AH265" i="2"/>
  <c r="AH269" i="2"/>
  <c r="AH281" i="2"/>
  <c r="AH289" i="2"/>
  <c r="AH301" i="2"/>
  <c r="AH198" i="2"/>
  <c r="AH202" i="2"/>
  <c r="AH206" i="2"/>
  <c r="AH210" i="2"/>
  <c r="AH214" i="2"/>
  <c r="AH218" i="2"/>
  <c r="AH222" i="2"/>
  <c r="AH226" i="2"/>
  <c r="AH230" i="2"/>
  <c r="AH234" i="2"/>
  <c r="AH238" i="2"/>
  <c r="AH242" i="2"/>
  <c r="AH246" i="2"/>
  <c r="AH250" i="2"/>
  <c r="AH254" i="2"/>
  <c r="AH258" i="2"/>
  <c r="AH262" i="2"/>
  <c r="AH266" i="2"/>
  <c r="AH270" i="2"/>
  <c r="AH274" i="2"/>
  <c r="AH278" i="2"/>
  <c r="AH282" i="2"/>
  <c r="AH286" i="2"/>
  <c r="AH290" i="2"/>
  <c r="AH294" i="2"/>
  <c r="AH298" i="2"/>
  <c r="AH302" i="2"/>
  <c r="AH303" i="2" s="1"/>
  <c r="AG291" i="2"/>
  <c r="AG295" i="2"/>
  <c r="AG299" i="2"/>
  <c r="AG264" i="2"/>
  <c r="AG268" i="2"/>
  <c r="AG272" i="2"/>
  <c r="AG276" i="2"/>
  <c r="AG280" i="2"/>
  <c r="AG284" i="2"/>
  <c r="AG288" i="2"/>
  <c r="AG238" i="2"/>
  <c r="AG242" i="2"/>
  <c r="AG246" i="2"/>
  <c r="AG250" i="2"/>
  <c r="AG254" i="2"/>
  <c r="AG258" i="2"/>
  <c r="AG262" i="2"/>
  <c r="AG210" i="2"/>
  <c r="AG214" i="2"/>
  <c r="AG218" i="2"/>
  <c r="AG222" i="2"/>
  <c r="AG226" i="2"/>
  <c r="AG230" i="2"/>
  <c r="AG234" i="2"/>
  <c r="AG201" i="2"/>
  <c r="AG205" i="2"/>
  <c r="AG197" i="2"/>
  <c r="AG289" i="2"/>
  <c r="AG297" i="2"/>
  <c r="AG301" i="2"/>
  <c r="AG270" i="2"/>
  <c r="AG274" i="2"/>
  <c r="AG282" i="2"/>
  <c r="AG236" i="2"/>
  <c r="AG240" i="2"/>
  <c r="AG248" i="2"/>
  <c r="AG256" i="2"/>
  <c r="AG260" i="2"/>
  <c r="AG212" i="2"/>
  <c r="AG216" i="2"/>
  <c r="AG224" i="2"/>
  <c r="AG232" i="2"/>
  <c r="AG199" i="2"/>
  <c r="AG195" i="2"/>
  <c r="AG302" i="2"/>
  <c r="AG303" i="2" s="1"/>
  <c r="AG292" i="2"/>
  <c r="AG296" i="2"/>
  <c r="AG300" i="2"/>
  <c r="AG265" i="2"/>
  <c r="AG269" i="2"/>
  <c r="AG273" i="2"/>
  <c r="AG277" i="2"/>
  <c r="AG281" i="2"/>
  <c r="AG285" i="2"/>
  <c r="AG235" i="2"/>
  <c r="AG239" i="2"/>
  <c r="AG243" i="2"/>
  <c r="AG247" i="2"/>
  <c r="AG251" i="2"/>
  <c r="AG255" i="2"/>
  <c r="AG259" i="2"/>
  <c r="AG207" i="2"/>
  <c r="AG211" i="2"/>
  <c r="AG215" i="2"/>
  <c r="AG219" i="2"/>
  <c r="AG223" i="2"/>
  <c r="AG227" i="2"/>
  <c r="AG231" i="2"/>
  <c r="AG198" i="2"/>
  <c r="AG202" i="2"/>
  <c r="AG206" i="2"/>
  <c r="AG194" i="2"/>
  <c r="AG293" i="2"/>
  <c r="AG266" i="2"/>
  <c r="AG278" i="2"/>
  <c r="AG286" i="2"/>
  <c r="AG244" i="2"/>
  <c r="AG252" i="2"/>
  <c r="AG208" i="2"/>
  <c r="AG220" i="2"/>
  <c r="AG228" i="2"/>
  <c r="AG203" i="2"/>
  <c r="AG290" i="2"/>
  <c r="AG294" i="2"/>
  <c r="AG298" i="2"/>
  <c r="AG263" i="2"/>
  <c r="AG267" i="2"/>
  <c r="AG271" i="2"/>
  <c r="AG275" i="2"/>
  <c r="AG279" i="2"/>
  <c r="AG283" i="2"/>
  <c r="AG287" i="2"/>
  <c r="AG249" i="2"/>
  <c r="AG209" i="2"/>
  <c r="AG225" i="2"/>
  <c r="AG204" i="2"/>
  <c r="AG241" i="2"/>
  <c r="AG217" i="2"/>
  <c r="AG233" i="2"/>
  <c r="AG237" i="2"/>
  <c r="AG253" i="2"/>
  <c r="AG213" i="2"/>
  <c r="AG229" i="2"/>
  <c r="AG196" i="2"/>
  <c r="AG257" i="2"/>
  <c r="AG245" i="2"/>
  <c r="AG261" i="2"/>
  <c r="AG221" i="2"/>
  <c r="AG200" i="2"/>
  <c r="D36" i="1"/>
  <c r="F30" i="1"/>
  <c r="F33" i="1" s="1"/>
  <c r="H9" i="2"/>
  <c r="U232" i="2" l="1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K328" i="2"/>
  <c r="AO328" i="2" s="1"/>
  <c r="AF328" i="2"/>
  <c r="N328" i="2"/>
  <c r="L328" i="2"/>
  <c r="J328" i="2"/>
  <c r="H328" i="2"/>
  <c r="E328" i="2"/>
  <c r="AK327" i="2"/>
  <c r="AO327" i="2" s="1"/>
  <c r="AF327" i="2"/>
  <c r="N327" i="2"/>
  <c r="L327" i="2"/>
  <c r="J327" i="2"/>
  <c r="H327" i="2"/>
  <c r="E327" i="2"/>
  <c r="AK326" i="2"/>
  <c r="AO326" i="2" s="1"/>
  <c r="AF326" i="2"/>
  <c r="N326" i="2"/>
  <c r="L326" i="2"/>
  <c r="J326" i="2"/>
  <c r="H326" i="2"/>
  <c r="E326" i="2"/>
  <c r="AK325" i="2"/>
  <c r="AO325" i="2" s="1"/>
  <c r="AF325" i="2"/>
  <c r="N325" i="2"/>
  <c r="L325" i="2"/>
  <c r="J325" i="2"/>
  <c r="H325" i="2"/>
  <c r="E325" i="2"/>
  <c r="AK324" i="2"/>
  <c r="AO324" i="2" s="1"/>
  <c r="AF324" i="2"/>
  <c r="N324" i="2"/>
  <c r="L324" i="2"/>
  <c r="J324" i="2"/>
  <c r="H324" i="2"/>
  <c r="E324" i="2"/>
  <c r="AK323" i="2"/>
  <c r="AO323" i="2" s="1"/>
  <c r="AF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K307" i="2"/>
  <c r="AO307" i="2" s="1"/>
  <c r="AF307" i="2"/>
  <c r="N307" i="2"/>
  <c r="L307" i="2"/>
  <c r="J307" i="2"/>
  <c r="H307" i="2"/>
  <c r="E307" i="2"/>
  <c r="AK306" i="2"/>
  <c r="AO306" i="2" s="1"/>
  <c r="AF306" i="2"/>
  <c r="N306" i="2"/>
  <c r="L306" i="2"/>
  <c r="J306" i="2"/>
  <c r="H306" i="2"/>
  <c r="E306" i="2"/>
  <c r="AK305" i="2"/>
  <c r="AO305" i="2" s="1"/>
  <c r="AF305" i="2"/>
  <c r="N305" i="2"/>
  <c r="L305" i="2"/>
  <c r="J305" i="2"/>
  <c r="H305" i="2"/>
  <c r="E305" i="2"/>
  <c r="AK304" i="2"/>
  <c r="AO304" i="2" s="1"/>
  <c r="AF304" i="2"/>
  <c r="N304" i="2"/>
  <c r="L304" i="2"/>
  <c r="J304" i="2"/>
  <c r="H304" i="2"/>
  <c r="E304" i="2"/>
  <c r="AK303" i="2"/>
  <c r="AF303" i="2"/>
  <c r="N303" i="2"/>
  <c r="L303" i="2"/>
  <c r="J303" i="2"/>
  <c r="E303" i="2"/>
  <c r="AW302" i="2"/>
  <c r="AL302" i="2"/>
  <c r="AF302" i="2"/>
  <c r="Z302" i="2"/>
  <c r="U302" i="2"/>
  <c r="Q302" i="2"/>
  <c r="N302" i="2"/>
  <c r="L302" i="2"/>
  <c r="J302" i="2"/>
  <c r="H302" i="2"/>
  <c r="E302" i="2"/>
  <c r="AW301" i="2"/>
  <c r="AL301" i="2"/>
  <c r="AF301" i="2"/>
  <c r="Z301" i="2"/>
  <c r="U301" i="2"/>
  <c r="Q301" i="2"/>
  <c r="N301" i="2"/>
  <c r="L301" i="2"/>
  <c r="J301" i="2"/>
  <c r="G301" i="2"/>
  <c r="H301" i="2" s="1"/>
  <c r="F301" i="2"/>
  <c r="E301" i="2" s="1"/>
  <c r="AW300" i="2"/>
  <c r="AL300" i="2"/>
  <c r="AF300" i="2"/>
  <c r="Z300" i="2"/>
  <c r="U300" i="2"/>
  <c r="Q300" i="2"/>
  <c r="N300" i="2"/>
  <c r="L300" i="2"/>
  <c r="J300" i="2"/>
  <c r="G300" i="2"/>
  <c r="H300" i="2" s="1"/>
  <c r="F300" i="2"/>
  <c r="E300" i="2" s="1"/>
  <c r="AW299" i="2"/>
  <c r="AL299" i="2"/>
  <c r="AF299" i="2"/>
  <c r="Z299" i="2"/>
  <c r="U299" i="2"/>
  <c r="Q299" i="2"/>
  <c r="N299" i="2"/>
  <c r="L299" i="2"/>
  <c r="J299" i="2"/>
  <c r="G299" i="2"/>
  <c r="H299" i="2" s="1"/>
  <c r="F299" i="2"/>
  <c r="E299" i="2" s="1"/>
  <c r="AW298" i="2"/>
  <c r="AL298" i="2"/>
  <c r="AF298" i="2"/>
  <c r="Z298" i="2"/>
  <c r="U298" i="2"/>
  <c r="Q298" i="2"/>
  <c r="N298" i="2"/>
  <c r="L298" i="2"/>
  <c r="J298" i="2"/>
  <c r="G298" i="2"/>
  <c r="H298" i="2" s="1"/>
  <c r="F298" i="2"/>
  <c r="E298" i="2" s="1"/>
  <c r="AW297" i="2"/>
  <c r="AL297" i="2"/>
  <c r="AF297" i="2"/>
  <c r="Z297" i="2"/>
  <c r="U297" i="2"/>
  <c r="Q297" i="2"/>
  <c r="N297" i="2"/>
  <c r="L297" i="2"/>
  <c r="J297" i="2"/>
  <c r="G297" i="2"/>
  <c r="H297" i="2" s="1"/>
  <c r="F297" i="2"/>
  <c r="E297" i="2" s="1"/>
  <c r="AW296" i="2"/>
  <c r="AL296" i="2"/>
  <c r="AF296" i="2"/>
  <c r="Z296" i="2"/>
  <c r="U296" i="2"/>
  <c r="Q296" i="2"/>
  <c r="N296" i="2"/>
  <c r="L296" i="2"/>
  <c r="J296" i="2"/>
  <c r="G296" i="2"/>
  <c r="H296" i="2" s="1"/>
  <c r="F296" i="2"/>
  <c r="E296" i="2" s="1"/>
  <c r="AW295" i="2"/>
  <c r="AL295" i="2"/>
  <c r="AF295" i="2"/>
  <c r="Z295" i="2"/>
  <c r="U295" i="2"/>
  <c r="Q295" i="2"/>
  <c r="N295" i="2"/>
  <c r="L295" i="2"/>
  <c r="J295" i="2"/>
  <c r="G295" i="2"/>
  <c r="H295" i="2" s="1"/>
  <c r="F295" i="2"/>
  <c r="E295" i="2" s="1"/>
  <c r="AW294" i="2"/>
  <c r="AL294" i="2"/>
  <c r="AF294" i="2"/>
  <c r="Z294" i="2"/>
  <c r="U294" i="2"/>
  <c r="Q294" i="2"/>
  <c r="N294" i="2"/>
  <c r="L294" i="2"/>
  <c r="J294" i="2"/>
  <c r="G294" i="2"/>
  <c r="H294" i="2" s="1"/>
  <c r="F294" i="2"/>
  <c r="E294" i="2" s="1"/>
  <c r="AW293" i="2"/>
  <c r="AL293" i="2"/>
  <c r="AF293" i="2"/>
  <c r="Z293" i="2"/>
  <c r="U293" i="2"/>
  <c r="Q293" i="2"/>
  <c r="N293" i="2"/>
  <c r="L293" i="2"/>
  <c r="J293" i="2"/>
  <c r="G293" i="2"/>
  <c r="H293" i="2" s="1"/>
  <c r="F293" i="2"/>
  <c r="E293" i="2" s="1"/>
  <c r="AW292" i="2"/>
  <c r="AL292" i="2"/>
  <c r="AF292" i="2"/>
  <c r="Z292" i="2"/>
  <c r="U292" i="2"/>
  <c r="Q292" i="2"/>
  <c r="N292" i="2"/>
  <c r="L292" i="2"/>
  <c r="J292" i="2"/>
  <c r="G292" i="2"/>
  <c r="H292" i="2" s="1"/>
  <c r="F292" i="2"/>
  <c r="E292" i="2" s="1"/>
  <c r="AW291" i="2"/>
  <c r="AL291" i="2"/>
  <c r="AF291" i="2"/>
  <c r="Z291" i="2"/>
  <c r="U291" i="2"/>
  <c r="Q291" i="2"/>
  <c r="N291" i="2"/>
  <c r="L291" i="2"/>
  <c r="J291" i="2"/>
  <c r="G291" i="2"/>
  <c r="H291" i="2" s="1"/>
  <c r="F291" i="2"/>
  <c r="E291" i="2" s="1"/>
  <c r="AW290" i="2"/>
  <c r="AL290" i="2"/>
  <c r="AF290" i="2"/>
  <c r="Z290" i="2"/>
  <c r="U290" i="2"/>
  <c r="Q290" i="2"/>
  <c r="N290" i="2"/>
  <c r="L290" i="2"/>
  <c r="J290" i="2"/>
  <c r="G290" i="2"/>
  <c r="H290" i="2" s="1"/>
  <c r="F290" i="2"/>
  <c r="E290" i="2" s="1"/>
  <c r="AW289" i="2"/>
  <c r="AL289" i="2"/>
  <c r="AF289" i="2"/>
  <c r="Z289" i="2"/>
  <c r="U289" i="2"/>
  <c r="Q289" i="2"/>
  <c r="N289" i="2"/>
  <c r="L289" i="2"/>
  <c r="J289" i="2"/>
  <c r="G289" i="2"/>
  <c r="H289" i="2" s="1"/>
  <c r="F289" i="2"/>
  <c r="E289" i="2" s="1"/>
  <c r="AW288" i="2"/>
  <c r="AL288" i="2"/>
  <c r="AF288" i="2"/>
  <c r="Z288" i="2"/>
  <c r="U288" i="2"/>
  <c r="Q288" i="2"/>
  <c r="N288" i="2"/>
  <c r="L288" i="2"/>
  <c r="J288" i="2"/>
  <c r="G288" i="2"/>
  <c r="H288" i="2" s="1"/>
  <c r="F288" i="2"/>
  <c r="E288" i="2" s="1"/>
  <c r="AW287" i="2"/>
  <c r="AL287" i="2"/>
  <c r="AF287" i="2"/>
  <c r="Z287" i="2"/>
  <c r="U287" i="2"/>
  <c r="Q287" i="2"/>
  <c r="N287" i="2"/>
  <c r="L287" i="2"/>
  <c r="J287" i="2"/>
  <c r="G287" i="2"/>
  <c r="H287" i="2" s="1"/>
  <c r="F287" i="2"/>
  <c r="E287" i="2" s="1"/>
  <c r="AW286" i="2"/>
  <c r="AL286" i="2"/>
  <c r="AF286" i="2"/>
  <c r="Z286" i="2"/>
  <c r="U286" i="2"/>
  <c r="Q286" i="2"/>
  <c r="N286" i="2"/>
  <c r="L286" i="2"/>
  <c r="J286" i="2"/>
  <c r="G286" i="2"/>
  <c r="H286" i="2" s="1"/>
  <c r="F286" i="2"/>
  <c r="E286" i="2" s="1"/>
  <c r="AW285" i="2"/>
  <c r="AL285" i="2"/>
  <c r="AF285" i="2"/>
  <c r="Z285" i="2"/>
  <c r="U285" i="2"/>
  <c r="Q285" i="2"/>
  <c r="N285" i="2"/>
  <c r="L285" i="2"/>
  <c r="J285" i="2"/>
  <c r="G285" i="2"/>
  <c r="H285" i="2" s="1"/>
  <c r="F285" i="2"/>
  <c r="E285" i="2" s="1"/>
  <c r="AW284" i="2"/>
  <c r="AL284" i="2"/>
  <c r="AF284" i="2"/>
  <c r="Z284" i="2"/>
  <c r="U284" i="2"/>
  <c r="Q284" i="2"/>
  <c r="N284" i="2"/>
  <c r="L284" i="2"/>
  <c r="J284" i="2"/>
  <c r="G284" i="2"/>
  <c r="H284" i="2" s="1"/>
  <c r="F284" i="2"/>
  <c r="E284" i="2" s="1"/>
  <c r="AW283" i="2"/>
  <c r="AL283" i="2"/>
  <c r="AF283" i="2"/>
  <c r="Z283" i="2"/>
  <c r="U283" i="2"/>
  <c r="Q283" i="2"/>
  <c r="N283" i="2"/>
  <c r="L283" i="2"/>
  <c r="J283" i="2"/>
  <c r="G283" i="2"/>
  <c r="H283" i="2" s="1"/>
  <c r="F283" i="2"/>
  <c r="E283" i="2" s="1"/>
  <c r="AW282" i="2"/>
  <c r="AL282" i="2"/>
  <c r="AF282" i="2"/>
  <c r="Z282" i="2"/>
  <c r="U282" i="2"/>
  <c r="Q282" i="2"/>
  <c r="N282" i="2"/>
  <c r="L282" i="2"/>
  <c r="J282" i="2"/>
  <c r="G282" i="2"/>
  <c r="H282" i="2" s="1"/>
  <c r="F282" i="2"/>
  <c r="E282" i="2" s="1"/>
  <c r="AW281" i="2"/>
  <c r="AL281" i="2"/>
  <c r="AF281" i="2"/>
  <c r="Z281" i="2"/>
  <c r="U281" i="2"/>
  <c r="Q281" i="2"/>
  <c r="N281" i="2"/>
  <c r="L281" i="2"/>
  <c r="J281" i="2"/>
  <c r="G281" i="2"/>
  <c r="H281" i="2" s="1"/>
  <c r="F281" i="2"/>
  <c r="E281" i="2" s="1"/>
  <c r="AW280" i="2"/>
  <c r="AL280" i="2"/>
  <c r="AF280" i="2"/>
  <c r="Z280" i="2"/>
  <c r="U280" i="2"/>
  <c r="Q280" i="2"/>
  <c r="N280" i="2"/>
  <c r="L280" i="2"/>
  <c r="J280" i="2"/>
  <c r="G280" i="2"/>
  <c r="H280" i="2" s="1"/>
  <c r="F280" i="2"/>
  <c r="E280" i="2" s="1"/>
  <c r="AW279" i="2"/>
  <c r="AL279" i="2"/>
  <c r="AF279" i="2"/>
  <c r="Z279" i="2"/>
  <c r="U279" i="2"/>
  <c r="Q279" i="2"/>
  <c r="N279" i="2"/>
  <c r="L279" i="2"/>
  <c r="J279" i="2"/>
  <c r="G279" i="2"/>
  <c r="H279" i="2" s="1"/>
  <c r="F279" i="2"/>
  <c r="E279" i="2" s="1"/>
  <c r="AW278" i="2"/>
  <c r="AL278" i="2"/>
  <c r="AF278" i="2"/>
  <c r="Z278" i="2"/>
  <c r="U278" i="2"/>
  <c r="Q278" i="2"/>
  <c r="N278" i="2"/>
  <c r="L278" i="2"/>
  <c r="J278" i="2"/>
  <c r="G278" i="2"/>
  <c r="H278" i="2" s="1"/>
  <c r="F278" i="2"/>
  <c r="E278" i="2" s="1"/>
  <c r="AW277" i="2"/>
  <c r="AL277" i="2"/>
  <c r="AF277" i="2"/>
  <c r="Z277" i="2"/>
  <c r="U277" i="2"/>
  <c r="Q277" i="2"/>
  <c r="N277" i="2"/>
  <c r="L277" i="2"/>
  <c r="J277" i="2"/>
  <c r="G277" i="2"/>
  <c r="H277" i="2" s="1"/>
  <c r="F277" i="2"/>
  <c r="E277" i="2" s="1"/>
  <c r="AW276" i="2"/>
  <c r="AL276" i="2"/>
  <c r="AF276" i="2"/>
  <c r="Z276" i="2"/>
  <c r="U276" i="2"/>
  <c r="Q276" i="2"/>
  <c r="N276" i="2"/>
  <c r="L276" i="2"/>
  <c r="J276" i="2"/>
  <c r="G276" i="2"/>
  <c r="H276" i="2" s="1"/>
  <c r="F276" i="2"/>
  <c r="E276" i="2" s="1"/>
  <c r="AW275" i="2"/>
  <c r="AL275" i="2"/>
  <c r="AF275" i="2"/>
  <c r="Z275" i="2"/>
  <c r="U275" i="2"/>
  <c r="Q275" i="2"/>
  <c r="N275" i="2"/>
  <c r="L275" i="2"/>
  <c r="J275" i="2"/>
  <c r="G275" i="2"/>
  <c r="H275" i="2" s="1"/>
  <c r="F275" i="2"/>
  <c r="E275" i="2" s="1"/>
  <c r="AW274" i="2"/>
  <c r="AL274" i="2"/>
  <c r="AF274" i="2"/>
  <c r="Z274" i="2"/>
  <c r="U274" i="2"/>
  <c r="Q274" i="2"/>
  <c r="N274" i="2"/>
  <c r="L274" i="2"/>
  <c r="J274" i="2"/>
  <c r="G274" i="2"/>
  <c r="H274" i="2" s="1"/>
  <c r="F274" i="2"/>
  <c r="E274" i="2" s="1"/>
  <c r="AW273" i="2"/>
  <c r="AL273" i="2"/>
  <c r="AF273" i="2"/>
  <c r="Z273" i="2"/>
  <c r="U273" i="2"/>
  <c r="Q273" i="2"/>
  <c r="N273" i="2"/>
  <c r="L273" i="2"/>
  <c r="J273" i="2"/>
  <c r="G273" i="2"/>
  <c r="H273" i="2" s="1"/>
  <c r="F273" i="2"/>
  <c r="E273" i="2" s="1"/>
  <c r="AW272" i="2"/>
  <c r="AL272" i="2"/>
  <c r="AF272" i="2"/>
  <c r="Z272" i="2"/>
  <c r="U272" i="2"/>
  <c r="Q272" i="2"/>
  <c r="N272" i="2"/>
  <c r="L272" i="2"/>
  <c r="J272" i="2"/>
  <c r="G272" i="2"/>
  <c r="H272" i="2" s="1"/>
  <c r="F272" i="2"/>
  <c r="E272" i="2" s="1"/>
  <c r="AW271" i="2"/>
  <c r="AL271" i="2"/>
  <c r="AF271" i="2"/>
  <c r="Z271" i="2"/>
  <c r="U271" i="2"/>
  <c r="Q271" i="2"/>
  <c r="N271" i="2"/>
  <c r="L271" i="2"/>
  <c r="J271" i="2"/>
  <c r="G271" i="2"/>
  <c r="H271" i="2" s="1"/>
  <c r="F271" i="2"/>
  <c r="E271" i="2" s="1"/>
  <c r="AW270" i="2"/>
  <c r="AL270" i="2"/>
  <c r="AF270" i="2"/>
  <c r="Z270" i="2"/>
  <c r="U270" i="2"/>
  <c r="Q270" i="2"/>
  <c r="N270" i="2"/>
  <c r="L270" i="2"/>
  <c r="J270" i="2"/>
  <c r="G270" i="2"/>
  <c r="H270" i="2" s="1"/>
  <c r="F270" i="2"/>
  <c r="E270" i="2" s="1"/>
  <c r="AW269" i="2"/>
  <c r="AL269" i="2"/>
  <c r="AF269" i="2"/>
  <c r="Z269" i="2"/>
  <c r="U269" i="2"/>
  <c r="Q269" i="2"/>
  <c r="N269" i="2"/>
  <c r="L269" i="2"/>
  <c r="J269" i="2"/>
  <c r="G269" i="2"/>
  <c r="H269" i="2" s="1"/>
  <c r="F269" i="2"/>
  <c r="E269" i="2" s="1"/>
  <c r="AW268" i="2"/>
  <c r="AL268" i="2"/>
  <c r="AF268" i="2"/>
  <c r="Z268" i="2"/>
  <c r="U268" i="2"/>
  <c r="Q268" i="2"/>
  <c r="N268" i="2"/>
  <c r="L268" i="2"/>
  <c r="J268" i="2"/>
  <c r="G268" i="2"/>
  <c r="H268" i="2" s="1"/>
  <c r="F268" i="2"/>
  <c r="E268" i="2" s="1"/>
  <c r="AW267" i="2"/>
  <c r="AL267" i="2"/>
  <c r="AF267" i="2"/>
  <c r="Z267" i="2"/>
  <c r="U267" i="2"/>
  <c r="Q267" i="2"/>
  <c r="N267" i="2"/>
  <c r="L267" i="2"/>
  <c r="J267" i="2"/>
  <c r="G267" i="2"/>
  <c r="H267" i="2" s="1"/>
  <c r="F267" i="2"/>
  <c r="E267" i="2" s="1"/>
  <c r="AW266" i="2"/>
  <c r="AL266" i="2"/>
  <c r="AF266" i="2"/>
  <c r="Z266" i="2"/>
  <c r="U266" i="2"/>
  <c r="Q266" i="2"/>
  <c r="N266" i="2"/>
  <c r="L266" i="2"/>
  <c r="J266" i="2"/>
  <c r="G266" i="2"/>
  <c r="H266" i="2" s="1"/>
  <c r="F266" i="2"/>
  <c r="E266" i="2" s="1"/>
  <c r="AW265" i="2"/>
  <c r="AL265" i="2"/>
  <c r="AF265" i="2"/>
  <c r="Z265" i="2"/>
  <c r="U265" i="2"/>
  <c r="Q265" i="2"/>
  <c r="N265" i="2"/>
  <c r="L265" i="2"/>
  <c r="J265" i="2"/>
  <c r="G265" i="2"/>
  <c r="H265" i="2" s="1"/>
  <c r="F265" i="2"/>
  <c r="E265" i="2" s="1"/>
  <c r="AW264" i="2"/>
  <c r="AL264" i="2"/>
  <c r="AF264" i="2"/>
  <c r="Z264" i="2"/>
  <c r="U264" i="2"/>
  <c r="Q264" i="2"/>
  <c r="N264" i="2"/>
  <c r="L264" i="2"/>
  <c r="J264" i="2"/>
  <c r="G264" i="2"/>
  <c r="H264" i="2" s="1"/>
  <c r="F264" i="2"/>
  <c r="E264" i="2" s="1"/>
  <c r="AW263" i="2"/>
  <c r="AL263" i="2"/>
  <c r="AF263" i="2"/>
  <c r="Z263" i="2"/>
  <c r="U263" i="2"/>
  <c r="Q263" i="2"/>
  <c r="N263" i="2"/>
  <c r="L263" i="2"/>
  <c r="J263" i="2"/>
  <c r="G263" i="2"/>
  <c r="H263" i="2" s="1"/>
  <c r="F263" i="2"/>
  <c r="E263" i="2" s="1"/>
  <c r="AW262" i="2"/>
  <c r="AL262" i="2"/>
  <c r="AF262" i="2"/>
  <c r="Z262" i="2"/>
  <c r="U262" i="2"/>
  <c r="Q262" i="2"/>
  <c r="N262" i="2"/>
  <c r="L262" i="2"/>
  <c r="J262" i="2"/>
  <c r="G262" i="2"/>
  <c r="H262" i="2" s="1"/>
  <c r="F262" i="2"/>
  <c r="E262" i="2" s="1"/>
  <c r="AW261" i="2"/>
  <c r="AL261" i="2"/>
  <c r="AF261" i="2"/>
  <c r="Z261" i="2"/>
  <c r="U261" i="2"/>
  <c r="Q261" i="2"/>
  <c r="N261" i="2"/>
  <c r="L261" i="2"/>
  <c r="J261" i="2"/>
  <c r="G261" i="2"/>
  <c r="H261" i="2" s="1"/>
  <c r="F261" i="2"/>
  <c r="E261" i="2" s="1"/>
  <c r="AW260" i="2"/>
  <c r="AL260" i="2"/>
  <c r="AF260" i="2"/>
  <c r="Z260" i="2"/>
  <c r="U260" i="2"/>
  <c r="Q260" i="2"/>
  <c r="N260" i="2"/>
  <c r="L260" i="2"/>
  <c r="J260" i="2"/>
  <c r="G260" i="2"/>
  <c r="H260" i="2" s="1"/>
  <c r="F260" i="2"/>
  <c r="E260" i="2" s="1"/>
  <c r="AW259" i="2"/>
  <c r="AL259" i="2"/>
  <c r="AF259" i="2"/>
  <c r="Z259" i="2"/>
  <c r="U259" i="2"/>
  <c r="Q259" i="2"/>
  <c r="N259" i="2"/>
  <c r="L259" i="2"/>
  <c r="J259" i="2"/>
  <c r="G259" i="2"/>
  <c r="H259" i="2" s="1"/>
  <c r="F259" i="2"/>
  <c r="E259" i="2" s="1"/>
  <c r="AW258" i="2"/>
  <c r="AL258" i="2"/>
  <c r="AF258" i="2"/>
  <c r="Z258" i="2"/>
  <c r="U258" i="2"/>
  <c r="Q258" i="2"/>
  <c r="N258" i="2"/>
  <c r="L258" i="2"/>
  <c r="J258" i="2"/>
  <c r="G258" i="2"/>
  <c r="H258" i="2" s="1"/>
  <c r="F258" i="2"/>
  <c r="E258" i="2" s="1"/>
  <c r="AW257" i="2"/>
  <c r="AL257" i="2"/>
  <c r="AF257" i="2"/>
  <c r="Z257" i="2"/>
  <c r="U257" i="2"/>
  <c r="Q257" i="2"/>
  <c r="N257" i="2"/>
  <c r="L257" i="2"/>
  <c r="J257" i="2"/>
  <c r="G257" i="2"/>
  <c r="H257" i="2" s="1"/>
  <c r="F257" i="2"/>
  <c r="E257" i="2" s="1"/>
  <c r="AW256" i="2"/>
  <c r="AL256" i="2"/>
  <c r="AF256" i="2"/>
  <c r="Z256" i="2"/>
  <c r="U256" i="2"/>
  <c r="Q256" i="2"/>
  <c r="N256" i="2"/>
  <c r="L256" i="2"/>
  <c r="J256" i="2"/>
  <c r="G256" i="2"/>
  <c r="H256" i="2" s="1"/>
  <c r="F256" i="2"/>
  <c r="E256" i="2" s="1"/>
  <c r="AW255" i="2"/>
  <c r="AL255" i="2"/>
  <c r="AF255" i="2"/>
  <c r="Z255" i="2"/>
  <c r="U255" i="2"/>
  <c r="Q255" i="2"/>
  <c r="N255" i="2"/>
  <c r="L255" i="2"/>
  <c r="J255" i="2"/>
  <c r="G255" i="2"/>
  <c r="H255" i="2" s="1"/>
  <c r="F255" i="2"/>
  <c r="E255" i="2" s="1"/>
  <c r="AW254" i="2"/>
  <c r="AL254" i="2"/>
  <c r="AF254" i="2"/>
  <c r="Z254" i="2"/>
  <c r="U254" i="2"/>
  <c r="Q254" i="2"/>
  <c r="N254" i="2"/>
  <c r="L254" i="2"/>
  <c r="J254" i="2"/>
  <c r="G254" i="2"/>
  <c r="H254" i="2" s="1"/>
  <c r="F254" i="2"/>
  <c r="E254" i="2" s="1"/>
  <c r="AW253" i="2"/>
  <c r="AL253" i="2"/>
  <c r="AF253" i="2"/>
  <c r="Z253" i="2"/>
  <c r="U253" i="2"/>
  <c r="Q253" i="2"/>
  <c r="N253" i="2"/>
  <c r="L253" i="2"/>
  <c r="J253" i="2"/>
  <c r="G253" i="2"/>
  <c r="H253" i="2" s="1"/>
  <c r="F253" i="2"/>
  <c r="E253" i="2" s="1"/>
  <c r="AW252" i="2"/>
  <c r="AL252" i="2"/>
  <c r="AF252" i="2"/>
  <c r="Z252" i="2"/>
  <c r="U252" i="2"/>
  <c r="Q252" i="2"/>
  <c r="N252" i="2"/>
  <c r="L252" i="2"/>
  <c r="J252" i="2"/>
  <c r="G252" i="2"/>
  <c r="H252" i="2" s="1"/>
  <c r="F252" i="2"/>
  <c r="E252" i="2" s="1"/>
  <c r="AW251" i="2"/>
  <c r="AL251" i="2"/>
  <c r="AF251" i="2"/>
  <c r="Z251" i="2"/>
  <c r="U251" i="2"/>
  <c r="Q251" i="2"/>
  <c r="N251" i="2"/>
  <c r="L251" i="2"/>
  <c r="J251" i="2"/>
  <c r="G251" i="2"/>
  <c r="H251" i="2" s="1"/>
  <c r="F251" i="2"/>
  <c r="E251" i="2" s="1"/>
  <c r="AW250" i="2"/>
  <c r="AL250" i="2"/>
  <c r="AF250" i="2"/>
  <c r="Z250" i="2"/>
  <c r="U250" i="2"/>
  <c r="Q250" i="2"/>
  <c r="N250" i="2"/>
  <c r="L250" i="2"/>
  <c r="J250" i="2"/>
  <c r="G250" i="2"/>
  <c r="H250" i="2" s="1"/>
  <c r="F250" i="2"/>
  <c r="E250" i="2" s="1"/>
  <c r="AW249" i="2"/>
  <c r="AL249" i="2"/>
  <c r="AF249" i="2"/>
  <c r="Z249" i="2"/>
  <c r="U249" i="2"/>
  <c r="Q249" i="2"/>
  <c r="N249" i="2"/>
  <c r="L249" i="2"/>
  <c r="J249" i="2"/>
  <c r="G249" i="2"/>
  <c r="H249" i="2" s="1"/>
  <c r="F249" i="2"/>
  <c r="E249" i="2" s="1"/>
  <c r="AW248" i="2"/>
  <c r="AL248" i="2"/>
  <c r="AF248" i="2"/>
  <c r="Z248" i="2"/>
  <c r="Q248" i="2"/>
  <c r="N248" i="2"/>
  <c r="L248" i="2"/>
  <c r="J248" i="2"/>
  <c r="G248" i="2"/>
  <c r="H248" i="2" s="1"/>
  <c r="F248" i="2"/>
  <c r="E248" i="2" s="1"/>
  <c r="AW247" i="2"/>
  <c r="AL247" i="2"/>
  <c r="AF247" i="2"/>
  <c r="Z247" i="2"/>
  <c r="U247" i="2"/>
  <c r="Q247" i="2"/>
  <c r="N247" i="2"/>
  <c r="L247" i="2"/>
  <c r="J247" i="2"/>
  <c r="G247" i="2"/>
  <c r="H247" i="2" s="1"/>
  <c r="F247" i="2"/>
  <c r="E247" i="2" s="1"/>
  <c r="AW246" i="2"/>
  <c r="AL246" i="2"/>
  <c r="AF246" i="2"/>
  <c r="Z246" i="2"/>
  <c r="U246" i="2"/>
  <c r="Q246" i="2"/>
  <c r="N246" i="2"/>
  <c r="L246" i="2"/>
  <c r="J246" i="2"/>
  <c r="G246" i="2"/>
  <c r="H246" i="2" s="1"/>
  <c r="F246" i="2"/>
  <c r="E246" i="2" s="1"/>
  <c r="AW245" i="2"/>
  <c r="AL245" i="2"/>
  <c r="AF245" i="2"/>
  <c r="Z245" i="2"/>
  <c r="U245" i="2"/>
  <c r="Q245" i="2"/>
  <c r="N245" i="2"/>
  <c r="L245" i="2"/>
  <c r="J245" i="2"/>
  <c r="G245" i="2"/>
  <c r="H245" i="2" s="1"/>
  <c r="F245" i="2"/>
  <c r="E245" i="2" s="1"/>
  <c r="AW244" i="2"/>
  <c r="AL244" i="2"/>
  <c r="AF244" i="2"/>
  <c r="Z244" i="2"/>
  <c r="U244" i="2"/>
  <c r="Q244" i="2"/>
  <c r="N244" i="2"/>
  <c r="L244" i="2"/>
  <c r="J244" i="2"/>
  <c r="G244" i="2"/>
  <c r="H244" i="2" s="1"/>
  <c r="F244" i="2"/>
  <c r="E244" i="2" s="1"/>
  <c r="AW243" i="2"/>
  <c r="AL243" i="2"/>
  <c r="AF243" i="2"/>
  <c r="Z243" i="2"/>
  <c r="U243" i="2"/>
  <c r="Q243" i="2"/>
  <c r="N243" i="2"/>
  <c r="L243" i="2"/>
  <c r="J243" i="2"/>
  <c r="G243" i="2"/>
  <c r="H243" i="2" s="1"/>
  <c r="F243" i="2"/>
  <c r="E243" i="2" s="1"/>
  <c r="AW242" i="2"/>
  <c r="AL242" i="2"/>
  <c r="AF242" i="2"/>
  <c r="Z242" i="2"/>
  <c r="U242" i="2"/>
  <c r="Q242" i="2"/>
  <c r="N242" i="2"/>
  <c r="L242" i="2"/>
  <c r="J242" i="2"/>
  <c r="G242" i="2"/>
  <c r="H242" i="2" s="1"/>
  <c r="F242" i="2"/>
  <c r="E242" i="2" s="1"/>
  <c r="AW241" i="2"/>
  <c r="AL241" i="2"/>
  <c r="AF241" i="2"/>
  <c r="Z241" i="2"/>
  <c r="U241" i="2"/>
  <c r="Q241" i="2"/>
  <c r="N241" i="2"/>
  <c r="L241" i="2"/>
  <c r="J241" i="2"/>
  <c r="G241" i="2"/>
  <c r="H241" i="2" s="1"/>
  <c r="F241" i="2"/>
  <c r="E241" i="2" s="1"/>
  <c r="AW240" i="2"/>
  <c r="AL240" i="2"/>
  <c r="AF240" i="2"/>
  <c r="Z240" i="2"/>
  <c r="U240" i="2"/>
  <c r="Q240" i="2"/>
  <c r="N240" i="2"/>
  <c r="L240" i="2"/>
  <c r="J240" i="2"/>
  <c r="G240" i="2"/>
  <c r="H240" i="2" s="1"/>
  <c r="F240" i="2"/>
  <c r="E240" i="2" s="1"/>
  <c r="AW239" i="2"/>
  <c r="AL239" i="2"/>
  <c r="AF239" i="2"/>
  <c r="Z239" i="2"/>
  <c r="U239" i="2"/>
  <c r="Q239" i="2"/>
  <c r="N239" i="2"/>
  <c r="L239" i="2"/>
  <c r="J239" i="2"/>
  <c r="G239" i="2"/>
  <c r="H239" i="2" s="1"/>
  <c r="F239" i="2"/>
  <c r="E239" i="2" s="1"/>
  <c r="AW238" i="2"/>
  <c r="AL238" i="2"/>
  <c r="AF238" i="2"/>
  <c r="Z238" i="2"/>
  <c r="U238" i="2"/>
  <c r="Q238" i="2"/>
  <c r="N238" i="2"/>
  <c r="L238" i="2"/>
  <c r="J238" i="2"/>
  <c r="G238" i="2"/>
  <c r="H238" i="2" s="1"/>
  <c r="F238" i="2"/>
  <c r="E238" i="2" s="1"/>
  <c r="AW237" i="2"/>
  <c r="AL237" i="2"/>
  <c r="AF237" i="2"/>
  <c r="Z237" i="2"/>
  <c r="U237" i="2"/>
  <c r="Q237" i="2"/>
  <c r="N237" i="2"/>
  <c r="L237" i="2"/>
  <c r="J237" i="2"/>
  <c r="G237" i="2"/>
  <c r="H237" i="2" s="1"/>
  <c r="F237" i="2"/>
  <c r="E237" i="2" s="1"/>
  <c r="AW236" i="2"/>
  <c r="AL236" i="2"/>
  <c r="AF236" i="2"/>
  <c r="Z236" i="2"/>
  <c r="U236" i="2"/>
  <c r="Q236" i="2"/>
  <c r="N236" i="2"/>
  <c r="L236" i="2"/>
  <c r="J236" i="2"/>
  <c r="G236" i="2"/>
  <c r="H236" i="2" s="1"/>
  <c r="F236" i="2"/>
  <c r="E236" i="2" s="1"/>
  <c r="AW235" i="2"/>
  <c r="AL235" i="2"/>
  <c r="AF235" i="2"/>
  <c r="Z235" i="2"/>
  <c r="U235" i="2"/>
  <c r="Q235" i="2"/>
  <c r="N235" i="2"/>
  <c r="L235" i="2"/>
  <c r="J235" i="2"/>
  <c r="G235" i="2"/>
  <c r="H235" i="2" s="1"/>
  <c r="F235" i="2"/>
  <c r="E235" i="2" s="1"/>
  <c r="AW234" i="2"/>
  <c r="AL234" i="2"/>
  <c r="AF234" i="2"/>
  <c r="Z234" i="2"/>
  <c r="U234" i="2"/>
  <c r="Q234" i="2"/>
  <c r="N234" i="2"/>
  <c r="L234" i="2"/>
  <c r="J234" i="2"/>
  <c r="G234" i="2"/>
  <c r="H234" i="2" s="1"/>
  <c r="F234" i="2"/>
  <c r="E234" i="2" s="1"/>
  <c r="AW233" i="2"/>
  <c r="AL233" i="2"/>
  <c r="AF233" i="2"/>
  <c r="Z233" i="2"/>
  <c r="U233" i="2"/>
  <c r="Q233" i="2"/>
  <c r="N233" i="2"/>
  <c r="L233" i="2"/>
  <c r="J233" i="2"/>
  <c r="G233" i="2"/>
  <c r="H233" i="2" s="1"/>
  <c r="F233" i="2"/>
  <c r="E233" i="2" s="1"/>
  <c r="AW232" i="2"/>
  <c r="AL232" i="2"/>
  <c r="AF232" i="2"/>
  <c r="Z232" i="2"/>
  <c r="Q232" i="2"/>
  <c r="N232" i="2"/>
  <c r="L232" i="2"/>
  <c r="J232" i="2"/>
  <c r="G232" i="2"/>
  <c r="H232" i="2" s="1"/>
  <c r="F232" i="2"/>
  <c r="E232" i="2" s="1"/>
  <c r="AW231" i="2"/>
  <c r="AL231" i="2"/>
  <c r="AF231" i="2"/>
  <c r="Z231" i="2"/>
  <c r="U231" i="2"/>
  <c r="Q231" i="2"/>
  <c r="N231" i="2"/>
  <c r="L231" i="2"/>
  <c r="J231" i="2"/>
  <c r="G231" i="2"/>
  <c r="H231" i="2" s="1"/>
  <c r="F231" i="2"/>
  <c r="E231" i="2" s="1"/>
  <c r="AW230" i="2"/>
  <c r="AL230" i="2"/>
  <c r="AF230" i="2"/>
  <c r="Z230" i="2"/>
  <c r="U230" i="2"/>
  <c r="Q230" i="2"/>
  <c r="N230" i="2"/>
  <c r="L230" i="2"/>
  <c r="J230" i="2"/>
  <c r="G230" i="2"/>
  <c r="H230" i="2" s="1"/>
  <c r="F230" i="2"/>
  <c r="E230" i="2" s="1"/>
  <c r="AW229" i="2"/>
  <c r="AL229" i="2"/>
  <c r="AF229" i="2"/>
  <c r="Z229" i="2"/>
  <c r="U229" i="2"/>
  <c r="Q229" i="2"/>
  <c r="N229" i="2"/>
  <c r="L229" i="2"/>
  <c r="J229" i="2"/>
  <c r="G229" i="2"/>
  <c r="H229" i="2" s="1"/>
  <c r="F229" i="2"/>
  <c r="E229" i="2" s="1"/>
  <c r="AW228" i="2"/>
  <c r="AL228" i="2"/>
  <c r="AF228" i="2"/>
  <c r="Z228" i="2"/>
  <c r="U228" i="2"/>
  <c r="Q228" i="2"/>
  <c r="N228" i="2"/>
  <c r="L228" i="2"/>
  <c r="J228" i="2"/>
  <c r="G228" i="2"/>
  <c r="H228" i="2" s="1"/>
  <c r="F228" i="2"/>
  <c r="E228" i="2" s="1"/>
  <c r="AW227" i="2"/>
  <c r="AL227" i="2"/>
  <c r="AF227" i="2"/>
  <c r="Z227" i="2"/>
  <c r="U227" i="2"/>
  <c r="Q227" i="2"/>
  <c r="N227" i="2"/>
  <c r="L227" i="2"/>
  <c r="J227" i="2"/>
  <c r="G227" i="2"/>
  <c r="H227" i="2" s="1"/>
  <c r="F227" i="2"/>
  <c r="E227" i="2" s="1"/>
  <c r="AW226" i="2"/>
  <c r="AL226" i="2"/>
  <c r="AF226" i="2"/>
  <c r="Z226" i="2"/>
  <c r="U226" i="2"/>
  <c r="Q226" i="2"/>
  <c r="N226" i="2"/>
  <c r="L226" i="2"/>
  <c r="J226" i="2"/>
  <c r="G226" i="2"/>
  <c r="H226" i="2" s="1"/>
  <c r="F226" i="2"/>
  <c r="E226" i="2" s="1"/>
  <c r="AW225" i="2"/>
  <c r="AL225" i="2"/>
  <c r="AF225" i="2"/>
  <c r="Z225" i="2"/>
  <c r="U225" i="2"/>
  <c r="Q225" i="2"/>
  <c r="N225" i="2"/>
  <c r="L225" i="2"/>
  <c r="J225" i="2"/>
  <c r="G225" i="2"/>
  <c r="H225" i="2" s="1"/>
  <c r="F225" i="2"/>
  <c r="E225" i="2" s="1"/>
  <c r="AW224" i="2"/>
  <c r="AL224" i="2"/>
  <c r="AF224" i="2"/>
  <c r="Z224" i="2"/>
  <c r="U224" i="2"/>
  <c r="Q224" i="2"/>
  <c r="N224" i="2"/>
  <c r="L224" i="2"/>
  <c r="J224" i="2"/>
  <c r="G224" i="2"/>
  <c r="H224" i="2" s="1"/>
  <c r="F224" i="2"/>
  <c r="E224" i="2" s="1"/>
  <c r="AW223" i="2"/>
  <c r="AL223" i="2"/>
  <c r="AF223" i="2"/>
  <c r="Z223" i="2"/>
  <c r="U223" i="2"/>
  <c r="Q223" i="2"/>
  <c r="N223" i="2"/>
  <c r="L223" i="2"/>
  <c r="J223" i="2"/>
  <c r="G223" i="2"/>
  <c r="H223" i="2" s="1"/>
  <c r="F223" i="2"/>
  <c r="E223" i="2" s="1"/>
  <c r="AW222" i="2"/>
  <c r="AL222" i="2"/>
  <c r="AF222" i="2"/>
  <c r="Z222" i="2"/>
  <c r="U222" i="2"/>
  <c r="Q222" i="2"/>
  <c r="N222" i="2"/>
  <c r="L222" i="2"/>
  <c r="J222" i="2"/>
  <c r="G222" i="2"/>
  <c r="H222" i="2" s="1"/>
  <c r="F222" i="2"/>
  <c r="E222" i="2" s="1"/>
  <c r="AW221" i="2"/>
  <c r="AL221" i="2"/>
  <c r="AF221" i="2"/>
  <c r="Z221" i="2"/>
  <c r="U221" i="2"/>
  <c r="Q221" i="2"/>
  <c r="N221" i="2"/>
  <c r="L221" i="2"/>
  <c r="J221" i="2"/>
  <c r="G221" i="2"/>
  <c r="H221" i="2" s="1"/>
  <c r="F221" i="2"/>
  <c r="E221" i="2" s="1"/>
  <c r="AW220" i="2"/>
  <c r="AL220" i="2"/>
  <c r="AF220" i="2"/>
  <c r="Z220" i="2"/>
  <c r="U220" i="2"/>
  <c r="Q220" i="2"/>
  <c r="N220" i="2"/>
  <c r="L220" i="2"/>
  <c r="J220" i="2"/>
  <c r="G220" i="2"/>
  <c r="H220" i="2" s="1"/>
  <c r="F220" i="2"/>
  <c r="E220" i="2" s="1"/>
  <c r="AW219" i="2"/>
  <c r="AL219" i="2"/>
  <c r="AF219" i="2"/>
  <c r="Z219" i="2"/>
  <c r="U219" i="2"/>
  <c r="Q219" i="2"/>
  <c r="N219" i="2"/>
  <c r="L219" i="2"/>
  <c r="J219" i="2"/>
  <c r="G219" i="2"/>
  <c r="H219" i="2" s="1"/>
  <c r="F219" i="2"/>
  <c r="E219" i="2" s="1"/>
  <c r="AW218" i="2"/>
  <c r="AL218" i="2"/>
  <c r="AF218" i="2"/>
  <c r="Z218" i="2"/>
  <c r="U218" i="2"/>
  <c r="Q218" i="2"/>
  <c r="N218" i="2"/>
  <c r="L218" i="2"/>
  <c r="J218" i="2"/>
  <c r="G218" i="2"/>
  <c r="H218" i="2" s="1"/>
  <c r="F218" i="2"/>
  <c r="E218" i="2" s="1"/>
  <c r="AW217" i="2"/>
  <c r="AL217" i="2"/>
  <c r="AF217" i="2"/>
  <c r="Z217" i="2"/>
  <c r="U217" i="2"/>
  <c r="Q217" i="2"/>
  <c r="N217" i="2"/>
  <c r="L217" i="2"/>
  <c r="J217" i="2"/>
  <c r="G217" i="2"/>
  <c r="H217" i="2" s="1"/>
  <c r="F217" i="2"/>
  <c r="E217" i="2" s="1"/>
  <c r="AW216" i="2"/>
  <c r="AL216" i="2"/>
  <c r="AF216" i="2"/>
  <c r="Z216" i="2"/>
  <c r="U216" i="2"/>
  <c r="Q216" i="2"/>
  <c r="N216" i="2"/>
  <c r="L216" i="2"/>
  <c r="J216" i="2"/>
  <c r="G216" i="2"/>
  <c r="H216" i="2" s="1"/>
  <c r="F216" i="2"/>
  <c r="E216" i="2" s="1"/>
  <c r="AW215" i="2"/>
  <c r="AL215" i="2"/>
  <c r="AF215" i="2"/>
  <c r="Z215" i="2"/>
  <c r="U215" i="2"/>
  <c r="Q215" i="2"/>
  <c r="N215" i="2"/>
  <c r="L215" i="2"/>
  <c r="J215" i="2"/>
  <c r="G215" i="2"/>
  <c r="H215" i="2" s="1"/>
  <c r="F215" i="2"/>
  <c r="E215" i="2" s="1"/>
  <c r="AW214" i="2"/>
  <c r="AL214" i="2"/>
  <c r="AF214" i="2"/>
  <c r="Z214" i="2"/>
  <c r="U214" i="2"/>
  <c r="Q214" i="2"/>
  <c r="N214" i="2"/>
  <c r="L214" i="2"/>
  <c r="J214" i="2"/>
  <c r="G214" i="2"/>
  <c r="H214" i="2" s="1"/>
  <c r="F214" i="2"/>
  <c r="E214" i="2" s="1"/>
  <c r="AW213" i="2"/>
  <c r="AL213" i="2"/>
  <c r="AF213" i="2"/>
  <c r="Z213" i="2"/>
  <c r="U213" i="2"/>
  <c r="Q213" i="2"/>
  <c r="N213" i="2"/>
  <c r="L213" i="2"/>
  <c r="J213" i="2"/>
  <c r="G213" i="2"/>
  <c r="H213" i="2" s="1"/>
  <c r="F213" i="2"/>
  <c r="E213" i="2" s="1"/>
  <c r="AW212" i="2"/>
  <c r="AL212" i="2"/>
  <c r="AF212" i="2"/>
  <c r="Z212" i="2"/>
  <c r="U212" i="2"/>
  <c r="Q212" i="2"/>
  <c r="N212" i="2"/>
  <c r="L212" i="2"/>
  <c r="J212" i="2"/>
  <c r="G212" i="2"/>
  <c r="H212" i="2" s="1"/>
  <c r="F212" i="2"/>
  <c r="E212" i="2" s="1"/>
  <c r="AW211" i="2"/>
  <c r="AL211" i="2"/>
  <c r="AF211" i="2"/>
  <c r="Z211" i="2"/>
  <c r="U211" i="2"/>
  <c r="Q211" i="2"/>
  <c r="N211" i="2"/>
  <c r="L211" i="2"/>
  <c r="J211" i="2"/>
  <c r="G211" i="2"/>
  <c r="H211" i="2" s="1"/>
  <c r="F211" i="2"/>
  <c r="E211" i="2" s="1"/>
  <c r="AW210" i="2"/>
  <c r="AL210" i="2"/>
  <c r="AF210" i="2"/>
  <c r="Z210" i="2"/>
  <c r="U210" i="2"/>
  <c r="Q210" i="2"/>
  <c r="N210" i="2"/>
  <c r="L210" i="2"/>
  <c r="J210" i="2"/>
  <c r="G210" i="2"/>
  <c r="H210" i="2" s="1"/>
  <c r="F210" i="2"/>
  <c r="E210" i="2" s="1"/>
  <c r="AW209" i="2"/>
  <c r="AL209" i="2"/>
  <c r="AF209" i="2"/>
  <c r="Z209" i="2"/>
  <c r="U209" i="2"/>
  <c r="Q209" i="2"/>
  <c r="N209" i="2"/>
  <c r="L209" i="2"/>
  <c r="J209" i="2"/>
  <c r="G209" i="2"/>
  <c r="H209" i="2" s="1"/>
  <c r="F209" i="2"/>
  <c r="E209" i="2" s="1"/>
  <c r="AW208" i="2"/>
  <c r="AL208" i="2"/>
  <c r="AF208" i="2"/>
  <c r="Z208" i="2"/>
  <c r="U208" i="2"/>
  <c r="Q208" i="2"/>
  <c r="N208" i="2"/>
  <c r="L208" i="2"/>
  <c r="J208" i="2"/>
  <c r="G208" i="2"/>
  <c r="H208" i="2" s="1"/>
  <c r="F208" i="2"/>
  <c r="E208" i="2" s="1"/>
  <c r="AW207" i="2"/>
  <c r="AL207" i="2"/>
  <c r="AF207" i="2"/>
  <c r="Z207" i="2"/>
  <c r="U207" i="2"/>
  <c r="Q207" i="2"/>
  <c r="N207" i="2"/>
  <c r="L207" i="2"/>
  <c r="J207" i="2"/>
  <c r="G207" i="2"/>
  <c r="H207" i="2" s="1"/>
  <c r="F207" i="2"/>
  <c r="E207" i="2" s="1"/>
  <c r="AW206" i="2"/>
  <c r="AL206" i="2"/>
  <c r="AF206" i="2"/>
  <c r="Z206" i="2"/>
  <c r="U206" i="2"/>
  <c r="Q206" i="2"/>
  <c r="N206" i="2"/>
  <c r="L206" i="2"/>
  <c r="J206" i="2"/>
  <c r="G206" i="2"/>
  <c r="H206" i="2" s="1"/>
  <c r="F206" i="2"/>
  <c r="E206" i="2" s="1"/>
  <c r="AW205" i="2"/>
  <c r="AL205" i="2"/>
  <c r="AF205" i="2"/>
  <c r="Z205" i="2"/>
  <c r="U205" i="2"/>
  <c r="Q205" i="2"/>
  <c r="N205" i="2"/>
  <c r="L205" i="2"/>
  <c r="J205" i="2"/>
  <c r="G205" i="2"/>
  <c r="H205" i="2" s="1"/>
  <c r="F205" i="2"/>
  <c r="E205" i="2" s="1"/>
  <c r="AW204" i="2"/>
  <c r="AL204" i="2"/>
  <c r="AF204" i="2"/>
  <c r="Z204" i="2"/>
  <c r="U204" i="2"/>
  <c r="Q204" i="2"/>
  <c r="N204" i="2"/>
  <c r="L204" i="2"/>
  <c r="J204" i="2"/>
  <c r="G204" i="2"/>
  <c r="H204" i="2" s="1"/>
  <c r="F204" i="2"/>
  <c r="E204" i="2" s="1"/>
  <c r="AW203" i="2"/>
  <c r="AL203" i="2"/>
  <c r="AF203" i="2"/>
  <c r="Z203" i="2"/>
  <c r="U203" i="2"/>
  <c r="Q203" i="2"/>
  <c r="N203" i="2"/>
  <c r="L203" i="2"/>
  <c r="J203" i="2"/>
  <c r="G203" i="2"/>
  <c r="H203" i="2" s="1"/>
  <c r="F203" i="2"/>
  <c r="E203" i="2" s="1"/>
  <c r="AW202" i="2"/>
  <c r="AL202" i="2"/>
  <c r="AF202" i="2"/>
  <c r="Z202" i="2"/>
  <c r="U202" i="2"/>
  <c r="Q202" i="2"/>
  <c r="N202" i="2"/>
  <c r="L202" i="2"/>
  <c r="J202" i="2"/>
  <c r="G202" i="2"/>
  <c r="H202" i="2" s="1"/>
  <c r="F202" i="2"/>
  <c r="E202" i="2" s="1"/>
  <c r="AW201" i="2"/>
  <c r="AL201" i="2"/>
  <c r="AF201" i="2"/>
  <c r="Z201" i="2"/>
  <c r="U201" i="2"/>
  <c r="Q201" i="2"/>
  <c r="N201" i="2"/>
  <c r="L201" i="2"/>
  <c r="J201" i="2"/>
  <c r="G201" i="2"/>
  <c r="H201" i="2" s="1"/>
  <c r="F201" i="2"/>
  <c r="E201" i="2" s="1"/>
  <c r="AW200" i="2"/>
  <c r="AL200" i="2"/>
  <c r="AF200" i="2"/>
  <c r="Z200" i="2"/>
  <c r="U200" i="2"/>
  <c r="Q200" i="2"/>
  <c r="N200" i="2"/>
  <c r="L200" i="2"/>
  <c r="J200" i="2"/>
  <c r="G200" i="2"/>
  <c r="H200" i="2" s="1"/>
  <c r="F200" i="2"/>
  <c r="E200" i="2" s="1"/>
  <c r="AW199" i="2"/>
  <c r="AL199" i="2"/>
  <c r="AF199" i="2"/>
  <c r="Z199" i="2"/>
  <c r="U199" i="2"/>
  <c r="Q199" i="2"/>
  <c r="N199" i="2"/>
  <c r="L199" i="2"/>
  <c r="J199" i="2"/>
  <c r="G199" i="2"/>
  <c r="H199" i="2" s="1"/>
  <c r="F199" i="2"/>
  <c r="E199" i="2" s="1"/>
  <c r="AW198" i="2"/>
  <c r="AL198" i="2"/>
  <c r="AF198" i="2"/>
  <c r="Z198" i="2"/>
  <c r="U198" i="2"/>
  <c r="Q198" i="2"/>
  <c r="N198" i="2"/>
  <c r="L198" i="2"/>
  <c r="J198" i="2"/>
  <c r="G198" i="2"/>
  <c r="H198" i="2" s="1"/>
  <c r="F198" i="2"/>
  <c r="E198" i="2" s="1"/>
  <c r="AW197" i="2"/>
  <c r="AL197" i="2"/>
  <c r="AF197" i="2"/>
  <c r="Z197" i="2"/>
  <c r="U197" i="2"/>
  <c r="Q197" i="2"/>
  <c r="N197" i="2"/>
  <c r="L197" i="2"/>
  <c r="J197" i="2"/>
  <c r="G197" i="2"/>
  <c r="H197" i="2" s="1"/>
  <c r="F197" i="2"/>
  <c r="E197" i="2" s="1"/>
  <c r="AW196" i="2"/>
  <c r="AL196" i="2"/>
  <c r="AF196" i="2"/>
  <c r="Z196" i="2"/>
  <c r="U196" i="2"/>
  <c r="Q196" i="2"/>
  <c r="N196" i="2"/>
  <c r="L196" i="2"/>
  <c r="J196" i="2"/>
  <c r="G196" i="2"/>
  <c r="H196" i="2" s="1"/>
  <c r="F196" i="2"/>
  <c r="E196" i="2" s="1"/>
  <c r="AW195" i="2"/>
  <c r="AL195" i="2"/>
  <c r="AF195" i="2"/>
  <c r="Z195" i="2"/>
  <c r="U195" i="2"/>
  <c r="Q195" i="2"/>
  <c r="N195" i="2"/>
  <c r="L195" i="2"/>
  <c r="J195" i="2"/>
  <c r="G195" i="2"/>
  <c r="H195" i="2" s="1"/>
  <c r="F195" i="2"/>
  <c r="E195" i="2" s="1"/>
  <c r="AW194" i="2"/>
  <c r="AL194" i="2"/>
  <c r="AF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J193" i="2"/>
  <c r="AF193" i="2"/>
  <c r="AD193" i="2"/>
  <c r="AB193" i="2"/>
  <c r="Z193" i="2"/>
  <c r="U193" i="2"/>
  <c r="S193" i="2"/>
  <c r="Q193" i="2"/>
  <c r="N193" i="2"/>
  <c r="L193" i="2"/>
  <c r="J193" i="2"/>
  <c r="H193" i="2"/>
  <c r="E193" i="2"/>
  <c r="AN192" i="2"/>
  <c r="AL192" i="2"/>
  <c r="AK192" i="2"/>
  <c r="AJ192" i="2"/>
  <c r="AF192" i="2"/>
  <c r="AD192" i="2"/>
  <c r="AB192" i="2"/>
  <c r="Z192" i="2"/>
  <c r="U192" i="2"/>
  <c r="Q192" i="2"/>
  <c r="N192" i="2"/>
  <c r="L192" i="2"/>
  <c r="J192" i="2"/>
  <c r="H192" i="2"/>
  <c r="E192" i="2"/>
  <c r="AN191" i="2"/>
  <c r="AL191" i="2"/>
  <c r="AK191" i="2"/>
  <c r="AJ191" i="2"/>
  <c r="AF191" i="2"/>
  <c r="AD191" i="2"/>
  <c r="AB191" i="2"/>
  <c r="Z191" i="2"/>
  <c r="U191" i="2"/>
  <c r="S191" i="2"/>
  <c r="Q191" i="2"/>
  <c r="N191" i="2"/>
  <c r="L191" i="2"/>
  <c r="J191" i="2"/>
  <c r="H191" i="2"/>
  <c r="E191" i="2"/>
  <c r="AL190" i="2"/>
  <c r="AK190" i="2"/>
  <c r="AJ190" i="2"/>
  <c r="AF190" i="2"/>
  <c r="AD190" i="2"/>
  <c r="AB190" i="2"/>
  <c r="Z190" i="2"/>
  <c r="U190" i="2"/>
  <c r="Q190" i="2"/>
  <c r="N190" i="2"/>
  <c r="L190" i="2"/>
  <c r="J190" i="2"/>
  <c r="H190" i="2"/>
  <c r="E190" i="2"/>
  <c r="AL189" i="2"/>
  <c r="AK189" i="2"/>
  <c r="AJ189" i="2"/>
  <c r="AF189" i="2"/>
  <c r="AD189" i="2"/>
  <c r="AB189" i="2"/>
  <c r="Z189" i="2"/>
  <c r="U189" i="2"/>
  <c r="Q189" i="2"/>
  <c r="N189" i="2"/>
  <c r="L189" i="2"/>
  <c r="J189" i="2"/>
  <c r="H189" i="2"/>
  <c r="E189" i="2"/>
  <c r="AL188" i="2"/>
  <c r="AK188" i="2"/>
  <c r="AJ188" i="2"/>
  <c r="AF188" i="2"/>
  <c r="AD188" i="2"/>
  <c r="AB188" i="2"/>
  <c r="Z188" i="2"/>
  <c r="U188" i="2"/>
  <c r="Q188" i="2"/>
  <c r="N188" i="2"/>
  <c r="L188" i="2"/>
  <c r="J188" i="2"/>
  <c r="H188" i="2"/>
  <c r="E188" i="2"/>
  <c r="AL187" i="2"/>
  <c r="AK187" i="2"/>
  <c r="AJ187" i="2"/>
  <c r="AF187" i="2"/>
  <c r="AD187" i="2"/>
  <c r="AB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J186" i="2"/>
  <c r="AF186" i="2"/>
  <c r="AD186" i="2"/>
  <c r="AB186" i="2"/>
  <c r="Z186" i="2"/>
  <c r="U186" i="2"/>
  <c r="S186" i="2"/>
  <c r="Q186" i="2"/>
  <c r="N186" i="2"/>
  <c r="L186" i="2"/>
  <c r="J186" i="2"/>
  <c r="H186" i="2"/>
  <c r="E186" i="2"/>
  <c r="AN185" i="2"/>
  <c r="AL185" i="2"/>
  <c r="AK185" i="2"/>
  <c r="AJ185" i="2"/>
  <c r="AF185" i="2"/>
  <c r="AD185" i="2"/>
  <c r="AB185" i="2"/>
  <c r="Z185" i="2"/>
  <c r="U185" i="2"/>
  <c r="S185" i="2"/>
  <c r="Q185" i="2"/>
  <c r="N185" i="2"/>
  <c r="L185" i="2"/>
  <c r="J185" i="2"/>
  <c r="H185" i="2"/>
  <c r="E185" i="2"/>
  <c r="AN184" i="2"/>
  <c r="AL184" i="2"/>
  <c r="AK184" i="2"/>
  <c r="AJ184" i="2"/>
  <c r="AF184" i="2"/>
  <c r="AD184" i="2"/>
  <c r="AB184" i="2"/>
  <c r="Z184" i="2"/>
  <c r="U184" i="2"/>
  <c r="S184" i="2"/>
  <c r="Q184" i="2"/>
  <c r="N184" i="2"/>
  <c r="L184" i="2"/>
  <c r="I184" i="2"/>
  <c r="J184" i="2" s="1"/>
  <c r="H184" i="2"/>
  <c r="E184" i="2"/>
  <c r="AN183" i="2"/>
  <c r="AL183" i="2"/>
  <c r="AK183" i="2"/>
  <c r="AJ183" i="2"/>
  <c r="AF183" i="2"/>
  <c r="AD183" i="2"/>
  <c r="AB183" i="2"/>
  <c r="Z183" i="2"/>
  <c r="U183" i="2"/>
  <c r="S183" i="2"/>
  <c r="Q183" i="2"/>
  <c r="N183" i="2"/>
  <c r="L183" i="2"/>
  <c r="I183" i="2"/>
  <c r="J183" i="2" s="1"/>
  <c r="H183" i="2"/>
  <c r="E183" i="2"/>
  <c r="AN182" i="2"/>
  <c r="AL182" i="2"/>
  <c r="AK182" i="2"/>
  <c r="AJ182" i="2"/>
  <c r="AF182" i="2"/>
  <c r="AD182" i="2"/>
  <c r="AB182" i="2"/>
  <c r="Z182" i="2"/>
  <c r="U182" i="2"/>
  <c r="S182" i="2"/>
  <c r="Q182" i="2"/>
  <c r="N182" i="2"/>
  <c r="L182" i="2"/>
  <c r="I182" i="2"/>
  <c r="J182" i="2" s="1"/>
  <c r="H182" i="2"/>
  <c r="E182" i="2"/>
  <c r="AN181" i="2"/>
  <c r="AL181" i="2"/>
  <c r="AK181" i="2"/>
  <c r="AJ181" i="2"/>
  <c r="AF181" i="2"/>
  <c r="AD181" i="2"/>
  <c r="AB181" i="2"/>
  <c r="Z181" i="2"/>
  <c r="U181" i="2"/>
  <c r="S181" i="2"/>
  <c r="Q181" i="2"/>
  <c r="N181" i="2"/>
  <c r="L181" i="2"/>
  <c r="J181" i="2"/>
  <c r="H181" i="2"/>
  <c r="E181" i="2"/>
  <c r="AN180" i="2"/>
  <c r="AL180" i="2"/>
  <c r="AK180" i="2"/>
  <c r="AJ180" i="2"/>
  <c r="AF180" i="2"/>
  <c r="AD180" i="2"/>
  <c r="AB180" i="2"/>
  <c r="Z180" i="2"/>
  <c r="U180" i="2"/>
  <c r="S180" i="2"/>
  <c r="Q180" i="2"/>
  <c r="N180" i="2"/>
  <c r="L180" i="2"/>
  <c r="J180" i="2"/>
  <c r="H180" i="2"/>
  <c r="E180" i="2"/>
  <c r="AN179" i="2"/>
  <c r="AL179" i="2"/>
  <c r="AK179" i="2"/>
  <c r="AJ179" i="2"/>
  <c r="AF179" i="2"/>
  <c r="AD179" i="2"/>
  <c r="AB179" i="2"/>
  <c r="Z179" i="2"/>
  <c r="U179" i="2"/>
  <c r="S179" i="2"/>
  <c r="Q179" i="2"/>
  <c r="N179" i="2"/>
  <c r="L179" i="2"/>
  <c r="I179" i="2"/>
  <c r="J179" i="2" s="1"/>
  <c r="H179" i="2"/>
  <c r="E179" i="2"/>
  <c r="AN178" i="2"/>
  <c r="AL178" i="2"/>
  <c r="AK178" i="2"/>
  <c r="AJ178" i="2"/>
  <c r="AF178" i="2"/>
  <c r="AD178" i="2"/>
  <c r="AB178" i="2"/>
  <c r="Z178" i="2"/>
  <c r="U178" i="2"/>
  <c r="S178" i="2"/>
  <c r="Q178" i="2"/>
  <c r="N178" i="2"/>
  <c r="L178" i="2"/>
  <c r="I178" i="2"/>
  <c r="J178" i="2" s="1"/>
  <c r="H178" i="2"/>
  <c r="E178" i="2"/>
  <c r="AN177" i="2"/>
  <c r="AL177" i="2"/>
  <c r="AK177" i="2"/>
  <c r="AJ177" i="2"/>
  <c r="AF177" i="2"/>
  <c r="AD177" i="2"/>
  <c r="AB177" i="2"/>
  <c r="Z177" i="2"/>
  <c r="U177" i="2"/>
  <c r="S177" i="2"/>
  <c r="Q177" i="2"/>
  <c r="N177" i="2"/>
  <c r="L177" i="2"/>
  <c r="I177" i="2"/>
  <c r="J177" i="2" s="1"/>
  <c r="H177" i="2"/>
  <c r="E177" i="2"/>
  <c r="AN176" i="2"/>
  <c r="AL176" i="2"/>
  <c r="AK176" i="2"/>
  <c r="AJ176" i="2"/>
  <c r="AF176" i="2"/>
  <c r="AD176" i="2"/>
  <c r="AB176" i="2"/>
  <c r="Z176" i="2"/>
  <c r="U176" i="2"/>
  <c r="S176" i="2"/>
  <c r="Q176" i="2"/>
  <c r="N176" i="2"/>
  <c r="L176" i="2"/>
  <c r="I176" i="2"/>
  <c r="J176" i="2" s="1"/>
  <c r="H176" i="2"/>
  <c r="E176" i="2"/>
  <c r="AN175" i="2"/>
  <c r="AL175" i="2"/>
  <c r="AK175" i="2"/>
  <c r="AJ175" i="2"/>
  <c r="AF175" i="2"/>
  <c r="AD175" i="2"/>
  <c r="AB175" i="2"/>
  <c r="Z175" i="2"/>
  <c r="U175" i="2"/>
  <c r="Q175" i="2"/>
  <c r="N175" i="2"/>
  <c r="L175" i="2"/>
  <c r="J175" i="2"/>
  <c r="H175" i="2"/>
  <c r="E175" i="2"/>
  <c r="AL174" i="2"/>
  <c r="AK174" i="2"/>
  <c r="AJ174" i="2"/>
  <c r="AF174" i="2"/>
  <c r="AD174" i="2"/>
  <c r="AB174" i="2"/>
  <c r="Z174" i="2"/>
  <c r="U174" i="2"/>
  <c r="Q174" i="2"/>
  <c r="N174" i="2"/>
  <c r="L174" i="2"/>
  <c r="J174" i="2"/>
  <c r="H174" i="2"/>
  <c r="E174" i="2"/>
  <c r="AL173" i="2"/>
  <c r="AK173" i="2"/>
  <c r="AJ173" i="2"/>
  <c r="AF173" i="2"/>
  <c r="AD173" i="2"/>
  <c r="AB173" i="2"/>
  <c r="Z173" i="2"/>
  <c r="U173" i="2"/>
  <c r="Q173" i="2"/>
  <c r="N173" i="2"/>
  <c r="L173" i="2"/>
  <c r="J173" i="2"/>
  <c r="H173" i="2"/>
  <c r="E173" i="2"/>
  <c r="AL172" i="2"/>
  <c r="AK172" i="2"/>
  <c r="AJ172" i="2"/>
  <c r="AF172" i="2"/>
  <c r="AD172" i="2"/>
  <c r="AB172" i="2"/>
  <c r="Z172" i="2"/>
  <c r="U172" i="2"/>
  <c r="Q172" i="2"/>
  <c r="N172" i="2"/>
  <c r="L172" i="2"/>
  <c r="J172" i="2"/>
  <c r="H172" i="2"/>
  <c r="E172" i="2"/>
  <c r="AL171" i="2"/>
  <c r="AK171" i="2"/>
  <c r="AJ171" i="2"/>
  <c r="AF171" i="2"/>
  <c r="AD171" i="2"/>
  <c r="AB171" i="2"/>
  <c r="Z171" i="2"/>
  <c r="U171" i="2"/>
  <c r="Q171" i="2"/>
  <c r="N171" i="2"/>
  <c r="L171" i="2"/>
  <c r="J171" i="2"/>
  <c r="H171" i="2"/>
  <c r="E171" i="2"/>
  <c r="AL170" i="2"/>
  <c r="AK170" i="2"/>
  <c r="AJ170" i="2"/>
  <c r="AF170" i="2"/>
  <c r="AD170" i="2"/>
  <c r="AB170" i="2"/>
  <c r="Z170" i="2"/>
  <c r="U170" i="2"/>
  <c r="Q170" i="2"/>
  <c r="N170" i="2"/>
  <c r="L170" i="2"/>
  <c r="J170" i="2"/>
  <c r="H170" i="2"/>
  <c r="E170" i="2"/>
  <c r="AL169" i="2"/>
  <c r="AK169" i="2"/>
  <c r="AJ169" i="2"/>
  <c r="AF169" i="2"/>
  <c r="AD169" i="2"/>
  <c r="AB169" i="2"/>
  <c r="Z169" i="2"/>
  <c r="U169" i="2"/>
  <c r="Q169" i="2"/>
  <c r="N169" i="2"/>
  <c r="L169" i="2"/>
  <c r="J169" i="2"/>
  <c r="H169" i="2"/>
  <c r="E169" i="2"/>
  <c r="AL168" i="2"/>
  <c r="AK168" i="2"/>
  <c r="AJ168" i="2"/>
  <c r="AF168" i="2"/>
  <c r="AD168" i="2"/>
  <c r="AB168" i="2"/>
  <c r="Z168" i="2"/>
  <c r="U168" i="2"/>
  <c r="S168" i="2"/>
  <c r="Q168" i="2"/>
  <c r="N168" i="2"/>
  <c r="L168" i="2"/>
  <c r="J168" i="2"/>
  <c r="H168" i="2"/>
  <c r="E168" i="2"/>
  <c r="AL167" i="2"/>
  <c r="AK167" i="2"/>
  <c r="AJ167" i="2"/>
  <c r="AF167" i="2"/>
  <c r="AD167" i="2"/>
  <c r="AB167" i="2"/>
  <c r="Z167" i="2"/>
  <c r="U167" i="2"/>
  <c r="S167" i="2"/>
  <c r="Q167" i="2"/>
  <c r="N167" i="2"/>
  <c r="L167" i="2"/>
  <c r="J167" i="2"/>
  <c r="H167" i="2"/>
  <c r="E167" i="2"/>
  <c r="AL166" i="2"/>
  <c r="AK166" i="2"/>
  <c r="AJ166" i="2"/>
  <c r="AF166" i="2"/>
  <c r="AD166" i="2"/>
  <c r="AB166" i="2"/>
  <c r="Z166" i="2"/>
  <c r="U166" i="2"/>
  <c r="S166" i="2"/>
  <c r="Q166" i="2"/>
  <c r="N166" i="2"/>
  <c r="L166" i="2"/>
  <c r="J166" i="2"/>
  <c r="H166" i="2"/>
  <c r="E166" i="2"/>
  <c r="AN165" i="2"/>
  <c r="AL165" i="2"/>
  <c r="AK165" i="2"/>
  <c r="AJ165" i="2"/>
  <c r="AF165" i="2"/>
  <c r="AD165" i="2"/>
  <c r="AB165" i="2"/>
  <c r="Z165" i="2"/>
  <c r="U165" i="2"/>
  <c r="S165" i="2"/>
  <c r="Q165" i="2"/>
  <c r="N165" i="2"/>
  <c r="L165" i="2"/>
  <c r="J165" i="2"/>
  <c r="H165" i="2"/>
  <c r="E165" i="2"/>
  <c r="AN164" i="2"/>
  <c r="AL164" i="2"/>
  <c r="AK164" i="2"/>
  <c r="AJ164" i="2"/>
  <c r="AF164" i="2"/>
  <c r="AD164" i="2"/>
  <c r="AB164" i="2"/>
  <c r="Z164" i="2"/>
  <c r="U164" i="2"/>
  <c r="S164" i="2"/>
  <c r="Q164" i="2"/>
  <c r="N164" i="2"/>
  <c r="L164" i="2"/>
  <c r="J164" i="2"/>
  <c r="H164" i="2"/>
  <c r="E164" i="2"/>
  <c r="AN163" i="2"/>
  <c r="AL163" i="2"/>
  <c r="AK163" i="2"/>
  <c r="AJ163" i="2"/>
  <c r="AF163" i="2"/>
  <c r="AD163" i="2"/>
  <c r="AB163" i="2"/>
  <c r="Z163" i="2"/>
  <c r="U163" i="2"/>
  <c r="S163" i="2"/>
  <c r="Q163" i="2"/>
  <c r="N163" i="2"/>
  <c r="L163" i="2"/>
  <c r="J163" i="2"/>
  <c r="H163" i="2"/>
  <c r="E163" i="2"/>
  <c r="AN162" i="2"/>
  <c r="AL162" i="2"/>
  <c r="AK162" i="2"/>
  <c r="AJ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N161" i="2"/>
  <c r="AL161" i="2"/>
  <c r="AK161" i="2"/>
  <c r="AJ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N160" i="2"/>
  <c r="AL160" i="2"/>
  <c r="AK160" i="2"/>
  <c r="AJ160" i="2"/>
  <c r="AF160" i="2"/>
  <c r="AD160" i="2"/>
  <c r="AB160" i="2"/>
  <c r="Z160" i="2"/>
  <c r="U160" i="2"/>
  <c r="Q160" i="2"/>
  <c r="N160" i="2"/>
  <c r="L160" i="2"/>
  <c r="J160" i="2"/>
  <c r="G160" i="2"/>
  <c r="H160" i="2" s="1"/>
  <c r="E160" i="2"/>
  <c r="AN159" i="2"/>
  <c r="AL159" i="2"/>
  <c r="AK159" i="2"/>
  <c r="AJ159" i="2"/>
  <c r="AF159" i="2"/>
  <c r="AD159" i="2"/>
  <c r="AB159" i="2"/>
  <c r="Z159" i="2"/>
  <c r="U159" i="2"/>
  <c r="S159" i="2"/>
  <c r="Q159" i="2"/>
  <c r="N159" i="2"/>
  <c r="L159" i="2"/>
  <c r="J159" i="2"/>
  <c r="H159" i="2"/>
  <c r="E159" i="2"/>
  <c r="AN158" i="2"/>
  <c r="AL158" i="2"/>
  <c r="AK158" i="2"/>
  <c r="AJ158" i="2"/>
  <c r="AF158" i="2"/>
  <c r="AD158" i="2"/>
  <c r="AB158" i="2"/>
  <c r="Z158" i="2"/>
  <c r="U158" i="2"/>
  <c r="S158" i="2"/>
  <c r="Q158" i="2"/>
  <c r="N158" i="2"/>
  <c r="L158" i="2"/>
  <c r="J158" i="2"/>
  <c r="H158" i="2"/>
  <c r="E158" i="2"/>
  <c r="AN157" i="2"/>
  <c r="AL157" i="2"/>
  <c r="AK157" i="2"/>
  <c r="AJ157" i="2"/>
  <c r="AF157" i="2"/>
  <c r="AD157" i="2"/>
  <c r="AB157" i="2"/>
  <c r="Z157" i="2"/>
  <c r="U157" i="2"/>
  <c r="S157" i="2"/>
  <c r="Q157" i="2"/>
  <c r="N157" i="2"/>
  <c r="L157" i="2"/>
  <c r="J157" i="2"/>
  <c r="H157" i="2"/>
  <c r="E157" i="2"/>
  <c r="AN156" i="2"/>
  <c r="AL156" i="2"/>
  <c r="AK156" i="2"/>
  <c r="AJ156" i="2"/>
  <c r="AF156" i="2"/>
  <c r="AD156" i="2"/>
  <c r="AB156" i="2"/>
  <c r="Z156" i="2"/>
  <c r="U156" i="2"/>
  <c r="S156" i="2"/>
  <c r="Q156" i="2"/>
  <c r="N156" i="2"/>
  <c r="L156" i="2"/>
  <c r="J156" i="2"/>
  <c r="H156" i="2"/>
  <c r="E156" i="2"/>
  <c r="AN155" i="2"/>
  <c r="AL155" i="2"/>
  <c r="AK155" i="2"/>
  <c r="AJ155" i="2"/>
  <c r="AF155" i="2"/>
  <c r="AD155" i="2"/>
  <c r="AB155" i="2"/>
  <c r="Z155" i="2"/>
  <c r="U155" i="2"/>
  <c r="S155" i="2"/>
  <c r="Q155" i="2"/>
  <c r="N155" i="2"/>
  <c r="L155" i="2"/>
  <c r="J155" i="2"/>
  <c r="H155" i="2"/>
  <c r="E155" i="2"/>
  <c r="AN154" i="2"/>
  <c r="AL154" i="2"/>
  <c r="AK154" i="2"/>
  <c r="AJ154" i="2"/>
  <c r="AF154" i="2"/>
  <c r="AD154" i="2"/>
  <c r="AB154" i="2"/>
  <c r="Z154" i="2"/>
  <c r="U154" i="2"/>
  <c r="S154" i="2"/>
  <c r="Q154" i="2"/>
  <c r="N154" i="2"/>
  <c r="L154" i="2"/>
  <c r="J154" i="2"/>
  <c r="H154" i="2"/>
  <c r="E154" i="2"/>
  <c r="AN153" i="2"/>
  <c r="AL153" i="2"/>
  <c r="AK153" i="2"/>
  <c r="AJ153" i="2"/>
  <c r="AF153" i="2"/>
  <c r="AD153" i="2"/>
  <c r="AB153" i="2"/>
  <c r="Z153" i="2"/>
  <c r="U153" i="2"/>
  <c r="S153" i="2"/>
  <c r="Q153" i="2"/>
  <c r="N153" i="2"/>
  <c r="L153" i="2"/>
  <c r="J153" i="2"/>
  <c r="H153" i="2"/>
  <c r="E153" i="2"/>
  <c r="AN152" i="2"/>
  <c r="AL152" i="2"/>
  <c r="AK152" i="2"/>
  <c r="AJ152" i="2"/>
  <c r="AF152" i="2"/>
  <c r="AD152" i="2"/>
  <c r="AB152" i="2"/>
  <c r="Z152" i="2"/>
  <c r="U152" i="2"/>
  <c r="S152" i="2"/>
  <c r="Q152" i="2"/>
  <c r="N152" i="2"/>
  <c r="L152" i="2"/>
  <c r="J152" i="2"/>
  <c r="H152" i="2"/>
  <c r="E152" i="2"/>
  <c r="AN151" i="2"/>
  <c r="AL151" i="2"/>
  <c r="AK151" i="2"/>
  <c r="AJ151" i="2"/>
  <c r="AF151" i="2"/>
  <c r="AD151" i="2"/>
  <c r="AB151" i="2"/>
  <c r="Z151" i="2"/>
  <c r="U151" i="2"/>
  <c r="Q151" i="2"/>
  <c r="N151" i="2"/>
  <c r="L151" i="2"/>
  <c r="J151" i="2"/>
  <c r="H151" i="2"/>
  <c r="E151" i="2"/>
  <c r="AN150" i="2"/>
  <c r="AL150" i="2"/>
  <c r="AK150" i="2"/>
  <c r="AJ150" i="2"/>
  <c r="AF150" i="2"/>
  <c r="AD150" i="2"/>
  <c r="AB150" i="2"/>
  <c r="Z150" i="2"/>
  <c r="U150" i="2"/>
  <c r="Q150" i="2"/>
  <c r="N150" i="2"/>
  <c r="L150" i="2"/>
  <c r="J150" i="2"/>
  <c r="H150" i="2"/>
  <c r="E150" i="2"/>
  <c r="AN149" i="2"/>
  <c r="AL149" i="2"/>
  <c r="AK149" i="2"/>
  <c r="AJ149" i="2"/>
  <c r="AF149" i="2"/>
  <c r="AD149" i="2"/>
  <c r="AB149" i="2"/>
  <c r="Z149" i="2"/>
  <c r="U149" i="2"/>
  <c r="S149" i="2"/>
  <c r="Q149" i="2"/>
  <c r="N149" i="2"/>
  <c r="L149" i="2"/>
  <c r="J149" i="2"/>
  <c r="H149" i="2"/>
  <c r="E149" i="2"/>
  <c r="AN148" i="2"/>
  <c r="AL148" i="2"/>
  <c r="AK148" i="2"/>
  <c r="AJ148" i="2"/>
  <c r="AF148" i="2"/>
  <c r="AD148" i="2"/>
  <c r="AB148" i="2"/>
  <c r="Z148" i="2"/>
  <c r="U148" i="2"/>
  <c r="S148" i="2"/>
  <c r="Q148" i="2"/>
  <c r="N148" i="2"/>
  <c r="L148" i="2"/>
  <c r="J148" i="2"/>
  <c r="H148" i="2"/>
  <c r="E148" i="2"/>
  <c r="AN147" i="2"/>
  <c r="AL147" i="2"/>
  <c r="AK147" i="2"/>
  <c r="AJ147" i="2"/>
  <c r="AF147" i="2"/>
  <c r="AD147" i="2"/>
  <c r="AB147" i="2"/>
  <c r="Z147" i="2"/>
  <c r="U147" i="2"/>
  <c r="S147" i="2"/>
  <c r="Q147" i="2"/>
  <c r="N147" i="2"/>
  <c r="L147" i="2"/>
  <c r="J147" i="2"/>
  <c r="H147" i="2"/>
  <c r="E147" i="2"/>
  <c r="AN146" i="2"/>
  <c r="AL146" i="2"/>
  <c r="AK146" i="2"/>
  <c r="AJ146" i="2"/>
  <c r="AF146" i="2"/>
  <c r="AD146" i="2"/>
  <c r="AB146" i="2"/>
  <c r="Z146" i="2"/>
  <c r="U146" i="2"/>
  <c r="S146" i="2"/>
  <c r="Q146" i="2"/>
  <c r="N146" i="2"/>
  <c r="L146" i="2"/>
  <c r="J146" i="2"/>
  <c r="H146" i="2"/>
  <c r="E146" i="2"/>
  <c r="AN145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N144" i="2"/>
  <c r="AL144" i="2"/>
  <c r="AK144" i="2"/>
  <c r="AJ144" i="2"/>
  <c r="AF144" i="2"/>
  <c r="AD144" i="2"/>
  <c r="AB144" i="2"/>
  <c r="Z144" i="2"/>
  <c r="U144" i="2"/>
  <c r="S144" i="2"/>
  <c r="Q144" i="2"/>
  <c r="N144" i="2"/>
  <c r="L144" i="2"/>
  <c r="J144" i="2"/>
  <c r="H144" i="2"/>
  <c r="E144" i="2"/>
  <c r="AN143" i="2"/>
  <c r="AL143" i="2"/>
  <c r="AK143" i="2"/>
  <c r="AJ143" i="2"/>
  <c r="AF143" i="2"/>
  <c r="AD143" i="2"/>
  <c r="AB143" i="2"/>
  <c r="Z143" i="2"/>
  <c r="U143" i="2"/>
  <c r="S143" i="2"/>
  <c r="Q143" i="2"/>
  <c r="N143" i="2"/>
  <c r="L143" i="2"/>
  <c r="J143" i="2"/>
  <c r="H143" i="2"/>
  <c r="E143" i="2"/>
  <c r="AN142" i="2"/>
  <c r="AL142" i="2"/>
  <c r="AK142" i="2"/>
  <c r="AJ142" i="2"/>
  <c r="AF142" i="2"/>
  <c r="AD142" i="2"/>
  <c r="AB142" i="2"/>
  <c r="Z142" i="2"/>
  <c r="U142" i="2"/>
  <c r="S142" i="2"/>
  <c r="Q142" i="2"/>
  <c r="N142" i="2"/>
  <c r="L142" i="2"/>
  <c r="J142" i="2"/>
  <c r="H142" i="2"/>
  <c r="E142" i="2"/>
  <c r="AN141" i="2"/>
  <c r="AL141" i="2"/>
  <c r="AK141" i="2"/>
  <c r="AJ141" i="2"/>
  <c r="AF141" i="2"/>
  <c r="AD141" i="2"/>
  <c r="AB141" i="2"/>
  <c r="Z141" i="2"/>
  <c r="U141" i="2"/>
  <c r="Q141" i="2"/>
  <c r="N141" i="2"/>
  <c r="L141" i="2"/>
  <c r="J141" i="2"/>
  <c r="H141" i="2"/>
  <c r="E141" i="2"/>
  <c r="AN140" i="2"/>
  <c r="AL140" i="2"/>
  <c r="AK140" i="2"/>
  <c r="AJ140" i="2"/>
  <c r="AF140" i="2"/>
  <c r="AD140" i="2"/>
  <c r="AB140" i="2"/>
  <c r="Z140" i="2"/>
  <c r="U140" i="2"/>
  <c r="S140" i="2"/>
  <c r="Q140" i="2"/>
  <c r="N140" i="2"/>
  <c r="L140" i="2"/>
  <c r="J140" i="2"/>
  <c r="H140" i="2"/>
  <c r="E140" i="2"/>
  <c r="AN139" i="2"/>
  <c r="AL139" i="2"/>
  <c r="AK139" i="2"/>
  <c r="AJ139" i="2"/>
  <c r="AF139" i="2"/>
  <c r="AD139" i="2"/>
  <c r="AB139" i="2"/>
  <c r="Z139" i="2"/>
  <c r="U139" i="2"/>
  <c r="Q139" i="2"/>
  <c r="N139" i="2"/>
  <c r="L139" i="2"/>
  <c r="J139" i="2"/>
  <c r="H139" i="2"/>
  <c r="E139" i="2"/>
  <c r="AN138" i="2"/>
  <c r="AL138" i="2"/>
  <c r="AK138" i="2"/>
  <c r="AJ138" i="2"/>
  <c r="AF138" i="2"/>
  <c r="AD138" i="2"/>
  <c r="AB138" i="2"/>
  <c r="Z138" i="2"/>
  <c r="U138" i="2"/>
  <c r="S138" i="2"/>
  <c r="Q138" i="2"/>
  <c r="N138" i="2"/>
  <c r="L138" i="2"/>
  <c r="J138" i="2"/>
  <c r="H138" i="2"/>
  <c r="E138" i="2"/>
  <c r="AN137" i="2"/>
  <c r="AL137" i="2"/>
  <c r="AK137" i="2"/>
  <c r="AJ137" i="2"/>
  <c r="AF137" i="2"/>
  <c r="AD137" i="2"/>
  <c r="AB137" i="2"/>
  <c r="Z137" i="2"/>
  <c r="U137" i="2"/>
  <c r="S137" i="2"/>
  <c r="Q137" i="2"/>
  <c r="N137" i="2"/>
  <c r="L137" i="2"/>
  <c r="J137" i="2"/>
  <c r="H137" i="2"/>
  <c r="E137" i="2"/>
  <c r="AN136" i="2"/>
  <c r="AL136" i="2"/>
  <c r="AK136" i="2"/>
  <c r="AJ136" i="2"/>
  <c r="AF136" i="2"/>
  <c r="AD136" i="2"/>
  <c r="AB136" i="2"/>
  <c r="Z136" i="2"/>
  <c r="U136" i="2"/>
  <c r="Q136" i="2"/>
  <c r="N136" i="2"/>
  <c r="L136" i="2"/>
  <c r="J136" i="2"/>
  <c r="H136" i="2"/>
  <c r="E136" i="2"/>
  <c r="AN135" i="2"/>
  <c r="AL135" i="2"/>
  <c r="AK135" i="2"/>
  <c r="AJ135" i="2"/>
  <c r="AF135" i="2"/>
  <c r="AD135" i="2"/>
  <c r="AB135" i="2"/>
  <c r="Z135" i="2"/>
  <c r="U135" i="2"/>
  <c r="S135" i="2"/>
  <c r="Q135" i="2"/>
  <c r="N135" i="2"/>
  <c r="L135" i="2"/>
  <c r="J135" i="2"/>
  <c r="H135" i="2"/>
  <c r="E135" i="2"/>
  <c r="AN134" i="2"/>
  <c r="AL134" i="2"/>
  <c r="AK134" i="2"/>
  <c r="AJ134" i="2"/>
  <c r="AF134" i="2"/>
  <c r="AD134" i="2"/>
  <c r="AB134" i="2"/>
  <c r="Z134" i="2"/>
  <c r="U134" i="2"/>
  <c r="S134" i="2"/>
  <c r="Q134" i="2"/>
  <c r="N134" i="2"/>
  <c r="L134" i="2"/>
  <c r="J134" i="2"/>
  <c r="H134" i="2"/>
  <c r="E134" i="2"/>
  <c r="AN133" i="2"/>
  <c r="AL133" i="2"/>
  <c r="AK133" i="2"/>
  <c r="AJ133" i="2"/>
  <c r="AF133" i="2"/>
  <c r="AD133" i="2"/>
  <c r="AB133" i="2"/>
  <c r="Z133" i="2"/>
  <c r="U133" i="2"/>
  <c r="S133" i="2"/>
  <c r="Q133" i="2"/>
  <c r="N133" i="2"/>
  <c r="L133" i="2"/>
  <c r="J133" i="2"/>
  <c r="H133" i="2"/>
  <c r="E133" i="2"/>
  <c r="AN132" i="2"/>
  <c r="AL132" i="2"/>
  <c r="AK132" i="2"/>
  <c r="AJ132" i="2"/>
  <c r="AF132" i="2"/>
  <c r="AD132" i="2"/>
  <c r="AB132" i="2"/>
  <c r="Z132" i="2"/>
  <c r="U132" i="2"/>
  <c r="Q132" i="2"/>
  <c r="N132" i="2"/>
  <c r="L132" i="2"/>
  <c r="J132" i="2"/>
  <c r="H132" i="2"/>
  <c r="E132" i="2"/>
  <c r="AN131" i="2"/>
  <c r="AL131" i="2"/>
  <c r="AK131" i="2"/>
  <c r="AJ131" i="2"/>
  <c r="AF131" i="2"/>
  <c r="AD131" i="2"/>
  <c r="AB131" i="2"/>
  <c r="Z131" i="2"/>
  <c r="U131" i="2"/>
  <c r="S131" i="2"/>
  <c r="Q131" i="2"/>
  <c r="N131" i="2"/>
  <c r="L131" i="2"/>
  <c r="J131" i="2"/>
  <c r="H131" i="2"/>
  <c r="E131" i="2"/>
  <c r="AN130" i="2"/>
  <c r="AL130" i="2"/>
  <c r="AK130" i="2"/>
  <c r="AJ130" i="2"/>
  <c r="AF130" i="2"/>
  <c r="AD130" i="2"/>
  <c r="AB130" i="2"/>
  <c r="Z130" i="2"/>
  <c r="U130" i="2"/>
  <c r="S130" i="2"/>
  <c r="Q130" i="2"/>
  <c r="N130" i="2"/>
  <c r="L130" i="2"/>
  <c r="J130" i="2"/>
  <c r="H130" i="2"/>
  <c r="E130" i="2"/>
  <c r="AN129" i="2"/>
  <c r="AL129" i="2"/>
  <c r="AK129" i="2"/>
  <c r="AJ129" i="2"/>
  <c r="AF129" i="2"/>
  <c r="AD129" i="2"/>
  <c r="AB129" i="2"/>
  <c r="Z129" i="2"/>
  <c r="U129" i="2"/>
  <c r="S129" i="2"/>
  <c r="Q129" i="2"/>
  <c r="N129" i="2"/>
  <c r="L129" i="2"/>
  <c r="J129" i="2"/>
  <c r="H129" i="2"/>
  <c r="E129" i="2"/>
  <c r="AN128" i="2"/>
  <c r="AL128" i="2"/>
  <c r="AK128" i="2"/>
  <c r="AJ128" i="2"/>
  <c r="AF128" i="2"/>
  <c r="AD128" i="2"/>
  <c r="AB128" i="2"/>
  <c r="Z128" i="2"/>
  <c r="U128" i="2"/>
  <c r="S128" i="2"/>
  <c r="Q128" i="2"/>
  <c r="N128" i="2"/>
  <c r="L128" i="2"/>
  <c r="J128" i="2"/>
  <c r="H128" i="2"/>
  <c r="E128" i="2"/>
  <c r="AN127" i="2"/>
  <c r="AL127" i="2"/>
  <c r="AK127" i="2"/>
  <c r="AJ127" i="2"/>
  <c r="AF127" i="2"/>
  <c r="AD127" i="2"/>
  <c r="AB127" i="2"/>
  <c r="Z127" i="2"/>
  <c r="U127" i="2"/>
  <c r="S127" i="2"/>
  <c r="Q127" i="2"/>
  <c r="N127" i="2"/>
  <c r="L127" i="2"/>
  <c r="J127" i="2"/>
  <c r="H127" i="2"/>
  <c r="E127" i="2"/>
  <c r="AN126" i="2"/>
  <c r="AL126" i="2"/>
  <c r="AK126" i="2"/>
  <c r="AJ126" i="2"/>
  <c r="AF126" i="2"/>
  <c r="AD126" i="2"/>
  <c r="AB126" i="2"/>
  <c r="Z126" i="2"/>
  <c r="U126" i="2"/>
  <c r="Q126" i="2"/>
  <c r="N126" i="2"/>
  <c r="L126" i="2"/>
  <c r="J126" i="2"/>
  <c r="H126" i="2"/>
  <c r="E126" i="2"/>
  <c r="AN125" i="2"/>
  <c r="AL125" i="2"/>
  <c r="AK125" i="2"/>
  <c r="AJ125" i="2"/>
  <c r="AF125" i="2"/>
  <c r="AD125" i="2"/>
  <c r="AB125" i="2"/>
  <c r="Z125" i="2"/>
  <c r="U125" i="2"/>
  <c r="S125" i="2"/>
  <c r="Q125" i="2"/>
  <c r="N125" i="2"/>
  <c r="L125" i="2"/>
  <c r="J125" i="2"/>
  <c r="H125" i="2"/>
  <c r="E125" i="2"/>
  <c r="AN124" i="2"/>
  <c r="AL124" i="2"/>
  <c r="AK124" i="2"/>
  <c r="AJ124" i="2"/>
  <c r="AF124" i="2"/>
  <c r="AD124" i="2"/>
  <c r="AB124" i="2"/>
  <c r="Z124" i="2"/>
  <c r="U124" i="2"/>
  <c r="S124" i="2"/>
  <c r="Q124" i="2"/>
  <c r="N124" i="2"/>
  <c r="L124" i="2"/>
  <c r="J124" i="2"/>
  <c r="H124" i="2"/>
  <c r="E124" i="2"/>
  <c r="AN123" i="2"/>
  <c r="AL123" i="2"/>
  <c r="AK123" i="2"/>
  <c r="AJ123" i="2"/>
  <c r="AF123" i="2"/>
  <c r="AD123" i="2"/>
  <c r="AB123" i="2"/>
  <c r="Z123" i="2"/>
  <c r="U123" i="2"/>
  <c r="S123" i="2"/>
  <c r="Q123" i="2"/>
  <c r="N123" i="2"/>
  <c r="L123" i="2"/>
  <c r="J123" i="2"/>
  <c r="H123" i="2"/>
  <c r="E123" i="2"/>
  <c r="AN122" i="2"/>
  <c r="AL122" i="2"/>
  <c r="AK122" i="2"/>
  <c r="AJ122" i="2"/>
  <c r="AF122" i="2"/>
  <c r="AD122" i="2"/>
  <c r="AB122" i="2"/>
  <c r="Z122" i="2"/>
  <c r="U122" i="2"/>
  <c r="S122" i="2"/>
  <c r="Q122" i="2"/>
  <c r="N122" i="2"/>
  <c r="L122" i="2"/>
  <c r="J122" i="2"/>
  <c r="H122" i="2"/>
  <c r="E122" i="2"/>
  <c r="AN121" i="2"/>
  <c r="AL121" i="2"/>
  <c r="AK121" i="2"/>
  <c r="AJ121" i="2"/>
  <c r="AF121" i="2"/>
  <c r="AD121" i="2"/>
  <c r="AB121" i="2"/>
  <c r="Z121" i="2"/>
  <c r="U121" i="2"/>
  <c r="S121" i="2"/>
  <c r="Q121" i="2"/>
  <c r="N121" i="2"/>
  <c r="L121" i="2"/>
  <c r="J121" i="2"/>
  <c r="H121" i="2"/>
  <c r="E121" i="2"/>
  <c r="AN120" i="2"/>
  <c r="AL120" i="2"/>
  <c r="AK120" i="2"/>
  <c r="AJ120" i="2"/>
  <c r="AF120" i="2"/>
  <c r="AD120" i="2"/>
  <c r="AB120" i="2"/>
  <c r="Z120" i="2"/>
  <c r="U120" i="2"/>
  <c r="S120" i="2"/>
  <c r="Q120" i="2"/>
  <c r="N120" i="2"/>
  <c r="L120" i="2"/>
  <c r="J120" i="2"/>
  <c r="H120" i="2"/>
  <c r="E120" i="2"/>
  <c r="AN119" i="2"/>
  <c r="AL119" i="2"/>
  <c r="AK119" i="2"/>
  <c r="AJ119" i="2"/>
  <c r="AF119" i="2"/>
  <c r="AD119" i="2"/>
  <c r="AB119" i="2"/>
  <c r="Z119" i="2"/>
  <c r="U119" i="2"/>
  <c r="S119" i="2"/>
  <c r="Q119" i="2"/>
  <c r="N119" i="2"/>
  <c r="L119" i="2"/>
  <c r="J119" i="2"/>
  <c r="G119" i="2"/>
  <c r="H119" i="2" s="1"/>
  <c r="E119" i="2"/>
  <c r="AN118" i="2"/>
  <c r="AL118" i="2"/>
  <c r="AK118" i="2"/>
  <c r="AJ118" i="2"/>
  <c r="AF118" i="2"/>
  <c r="AD118" i="2"/>
  <c r="AB118" i="2"/>
  <c r="Z118" i="2"/>
  <c r="U118" i="2"/>
  <c r="S118" i="2"/>
  <c r="Q118" i="2"/>
  <c r="N118" i="2"/>
  <c r="L118" i="2"/>
  <c r="J118" i="2"/>
  <c r="G118" i="2"/>
  <c r="H118" i="2" s="1"/>
  <c r="E118" i="2"/>
  <c r="AN117" i="2"/>
  <c r="AL117" i="2"/>
  <c r="AK117" i="2"/>
  <c r="AJ117" i="2"/>
  <c r="AF117" i="2"/>
  <c r="AD117" i="2"/>
  <c r="AB117" i="2"/>
  <c r="Z117" i="2"/>
  <c r="U117" i="2"/>
  <c r="S117" i="2"/>
  <c r="Q117" i="2"/>
  <c r="N117" i="2"/>
  <c r="L117" i="2"/>
  <c r="J117" i="2"/>
  <c r="G117" i="2"/>
  <c r="H117" i="2" s="1"/>
  <c r="E117" i="2"/>
  <c r="AN116" i="2"/>
  <c r="AL116" i="2"/>
  <c r="AK116" i="2"/>
  <c r="AJ116" i="2"/>
  <c r="AF116" i="2"/>
  <c r="AD116" i="2"/>
  <c r="AB116" i="2"/>
  <c r="Z116" i="2"/>
  <c r="U116" i="2"/>
  <c r="S116" i="2"/>
  <c r="Q116" i="2"/>
  <c r="N116" i="2"/>
  <c r="L116" i="2"/>
  <c r="J116" i="2"/>
  <c r="G116" i="2"/>
  <c r="H116" i="2" s="1"/>
  <c r="E116" i="2"/>
  <c r="AN115" i="2"/>
  <c r="AL115" i="2"/>
  <c r="AK115" i="2"/>
  <c r="AJ115" i="2"/>
  <c r="AF115" i="2"/>
  <c r="AD115" i="2"/>
  <c r="AB115" i="2"/>
  <c r="Z115" i="2"/>
  <c r="U115" i="2"/>
  <c r="S115" i="2"/>
  <c r="Q115" i="2"/>
  <c r="N115" i="2"/>
  <c r="L115" i="2"/>
  <c r="J115" i="2"/>
  <c r="G115" i="2"/>
  <c r="H115" i="2" s="1"/>
  <c r="E115" i="2"/>
  <c r="AN114" i="2"/>
  <c r="AL114" i="2"/>
  <c r="AK114" i="2"/>
  <c r="AJ114" i="2"/>
  <c r="AF114" i="2"/>
  <c r="AD114" i="2"/>
  <c r="AB114" i="2"/>
  <c r="Z114" i="2"/>
  <c r="U114" i="2"/>
  <c r="S114" i="2"/>
  <c r="Q114" i="2"/>
  <c r="N114" i="2"/>
  <c r="L114" i="2"/>
  <c r="J114" i="2"/>
  <c r="H114" i="2"/>
  <c r="E114" i="2"/>
  <c r="AN113" i="2"/>
  <c r="AL113" i="2"/>
  <c r="AK113" i="2"/>
  <c r="AJ113" i="2"/>
  <c r="AF113" i="2"/>
  <c r="AD113" i="2"/>
  <c r="AB113" i="2"/>
  <c r="Z113" i="2"/>
  <c r="U113" i="2"/>
  <c r="S113" i="2"/>
  <c r="Q113" i="2"/>
  <c r="N113" i="2"/>
  <c r="L113" i="2"/>
  <c r="J113" i="2"/>
  <c r="H113" i="2"/>
  <c r="E113" i="2"/>
  <c r="AN112" i="2"/>
  <c r="AL112" i="2"/>
  <c r="AK112" i="2"/>
  <c r="AJ112" i="2"/>
  <c r="AF112" i="2"/>
  <c r="AD112" i="2"/>
  <c r="AB112" i="2"/>
  <c r="Z112" i="2"/>
  <c r="U112" i="2"/>
  <c r="Q112" i="2"/>
  <c r="N112" i="2"/>
  <c r="L112" i="2"/>
  <c r="J112" i="2"/>
  <c r="H112" i="2"/>
  <c r="E112" i="2"/>
  <c r="AN111" i="2"/>
  <c r="AL111" i="2"/>
  <c r="AK111" i="2"/>
  <c r="AJ111" i="2"/>
  <c r="AF111" i="2"/>
  <c r="AD111" i="2"/>
  <c r="AB111" i="2"/>
  <c r="Z111" i="2"/>
  <c r="U111" i="2"/>
  <c r="Q111" i="2"/>
  <c r="N111" i="2"/>
  <c r="L111" i="2"/>
  <c r="J111" i="2"/>
  <c r="H111" i="2"/>
  <c r="E111" i="2"/>
  <c r="AN110" i="2"/>
  <c r="AL110" i="2"/>
  <c r="AK110" i="2"/>
  <c r="AJ110" i="2"/>
  <c r="AF110" i="2"/>
  <c r="AD110" i="2"/>
  <c r="AB110" i="2"/>
  <c r="Z110" i="2"/>
  <c r="U110" i="2"/>
  <c r="Q110" i="2"/>
  <c r="N110" i="2"/>
  <c r="L110" i="2"/>
  <c r="J110" i="2"/>
  <c r="H110" i="2"/>
  <c r="E110" i="2"/>
  <c r="AN109" i="2"/>
  <c r="AL109" i="2"/>
  <c r="AK109" i="2"/>
  <c r="AJ109" i="2"/>
  <c r="AF109" i="2"/>
  <c r="AD109" i="2"/>
  <c r="AB109" i="2"/>
  <c r="Z109" i="2"/>
  <c r="U109" i="2"/>
  <c r="Q109" i="2"/>
  <c r="N109" i="2"/>
  <c r="L109" i="2"/>
  <c r="J109" i="2"/>
  <c r="H109" i="2"/>
  <c r="E109" i="2"/>
  <c r="AN108" i="2"/>
  <c r="AL108" i="2"/>
  <c r="AK108" i="2"/>
  <c r="AJ108" i="2"/>
  <c r="AF108" i="2"/>
  <c r="AD108" i="2"/>
  <c r="AB108" i="2"/>
  <c r="Z108" i="2"/>
  <c r="U108" i="2"/>
  <c r="Q108" i="2"/>
  <c r="N108" i="2"/>
  <c r="L108" i="2"/>
  <c r="J108" i="2"/>
  <c r="H108" i="2"/>
  <c r="E108" i="2"/>
  <c r="AN107" i="2"/>
  <c r="AL107" i="2"/>
  <c r="AK107" i="2"/>
  <c r="AJ107" i="2"/>
  <c r="AF107" i="2"/>
  <c r="AD107" i="2"/>
  <c r="AB107" i="2"/>
  <c r="Z107" i="2"/>
  <c r="U107" i="2"/>
  <c r="Q107" i="2"/>
  <c r="N107" i="2"/>
  <c r="L107" i="2"/>
  <c r="J107" i="2"/>
  <c r="H107" i="2"/>
  <c r="E107" i="2"/>
  <c r="AN106" i="2"/>
  <c r="AL106" i="2"/>
  <c r="AK106" i="2"/>
  <c r="AJ106" i="2"/>
  <c r="AF106" i="2"/>
  <c r="AD106" i="2"/>
  <c r="AB106" i="2"/>
  <c r="Z106" i="2"/>
  <c r="U106" i="2"/>
  <c r="Q106" i="2"/>
  <c r="N106" i="2"/>
  <c r="L106" i="2"/>
  <c r="J106" i="2"/>
  <c r="H106" i="2"/>
  <c r="E106" i="2"/>
  <c r="AN105" i="2"/>
  <c r="AL105" i="2"/>
  <c r="AK105" i="2"/>
  <c r="AJ105" i="2"/>
  <c r="AF105" i="2"/>
  <c r="AD105" i="2"/>
  <c r="AB105" i="2"/>
  <c r="Z105" i="2"/>
  <c r="U105" i="2"/>
  <c r="Q105" i="2"/>
  <c r="N105" i="2"/>
  <c r="L105" i="2"/>
  <c r="J105" i="2"/>
  <c r="H105" i="2"/>
  <c r="E105" i="2"/>
  <c r="AN104" i="2"/>
  <c r="AL104" i="2"/>
  <c r="AK104" i="2"/>
  <c r="AJ104" i="2"/>
  <c r="AF104" i="2"/>
  <c r="AD104" i="2"/>
  <c r="AB104" i="2"/>
  <c r="Z104" i="2"/>
  <c r="U104" i="2"/>
  <c r="Q104" i="2"/>
  <c r="N104" i="2"/>
  <c r="L104" i="2"/>
  <c r="J104" i="2"/>
  <c r="H104" i="2"/>
  <c r="E104" i="2"/>
  <c r="AN103" i="2"/>
  <c r="AL103" i="2"/>
  <c r="AK103" i="2"/>
  <c r="AJ103" i="2"/>
  <c r="AF103" i="2"/>
  <c r="AD103" i="2"/>
  <c r="AB103" i="2"/>
  <c r="Z103" i="2"/>
  <c r="U103" i="2"/>
  <c r="Q103" i="2"/>
  <c r="N103" i="2"/>
  <c r="L103" i="2"/>
  <c r="J103" i="2"/>
  <c r="H103" i="2"/>
  <c r="E103" i="2"/>
  <c r="AN102" i="2"/>
  <c r="AL102" i="2"/>
  <c r="AK102" i="2"/>
  <c r="AJ102" i="2"/>
  <c r="AF102" i="2"/>
  <c r="AD102" i="2"/>
  <c r="AB102" i="2"/>
  <c r="Z102" i="2"/>
  <c r="U102" i="2"/>
  <c r="S102" i="2"/>
  <c r="Q102" i="2"/>
  <c r="N102" i="2"/>
  <c r="L102" i="2"/>
  <c r="J102" i="2"/>
  <c r="H102" i="2"/>
  <c r="E102" i="2"/>
  <c r="AN101" i="2"/>
  <c r="AL101" i="2"/>
  <c r="AK101" i="2"/>
  <c r="AJ101" i="2"/>
  <c r="AF101" i="2"/>
  <c r="AD101" i="2"/>
  <c r="AB101" i="2"/>
  <c r="Z101" i="2"/>
  <c r="U101" i="2"/>
  <c r="S101" i="2"/>
  <c r="Q101" i="2"/>
  <c r="N101" i="2"/>
  <c r="L101" i="2"/>
  <c r="J101" i="2"/>
  <c r="H101" i="2"/>
  <c r="E101" i="2"/>
  <c r="AN100" i="2"/>
  <c r="AL100" i="2"/>
  <c r="AK100" i="2"/>
  <c r="AJ100" i="2"/>
  <c r="AF100" i="2"/>
  <c r="AD100" i="2"/>
  <c r="AB100" i="2"/>
  <c r="Z100" i="2"/>
  <c r="U100" i="2"/>
  <c r="S100" i="2"/>
  <c r="Q100" i="2"/>
  <c r="N100" i="2"/>
  <c r="L100" i="2"/>
  <c r="J100" i="2"/>
  <c r="H100" i="2"/>
  <c r="E100" i="2"/>
  <c r="AN99" i="2"/>
  <c r="AL99" i="2"/>
  <c r="AK99" i="2"/>
  <c r="AJ99" i="2"/>
  <c r="AF99" i="2"/>
  <c r="AD99" i="2"/>
  <c r="AB99" i="2"/>
  <c r="Z99" i="2"/>
  <c r="U99" i="2"/>
  <c r="S99" i="2"/>
  <c r="Q99" i="2"/>
  <c r="N99" i="2"/>
  <c r="L99" i="2"/>
  <c r="J99" i="2"/>
  <c r="H99" i="2"/>
  <c r="E99" i="2"/>
  <c r="AN98" i="2"/>
  <c r="AL98" i="2"/>
  <c r="AK98" i="2"/>
  <c r="AJ98" i="2"/>
  <c r="AF98" i="2"/>
  <c r="AD98" i="2"/>
  <c r="AB98" i="2"/>
  <c r="Z98" i="2"/>
  <c r="U98" i="2"/>
  <c r="Q98" i="2"/>
  <c r="N98" i="2"/>
  <c r="L98" i="2"/>
  <c r="J98" i="2"/>
  <c r="H98" i="2"/>
  <c r="E98" i="2"/>
  <c r="AN97" i="2"/>
  <c r="AL97" i="2"/>
  <c r="AK97" i="2"/>
  <c r="AJ97" i="2"/>
  <c r="AF97" i="2"/>
  <c r="AD97" i="2"/>
  <c r="AB97" i="2"/>
  <c r="Z97" i="2"/>
  <c r="U97" i="2"/>
  <c r="S97" i="2"/>
  <c r="Q97" i="2"/>
  <c r="N97" i="2"/>
  <c r="L97" i="2"/>
  <c r="J97" i="2"/>
  <c r="H97" i="2"/>
  <c r="E97" i="2"/>
  <c r="AN96" i="2"/>
  <c r="AL96" i="2"/>
  <c r="AK96" i="2"/>
  <c r="AJ96" i="2"/>
  <c r="AF96" i="2"/>
  <c r="AD96" i="2"/>
  <c r="AB96" i="2"/>
  <c r="Z96" i="2"/>
  <c r="U96" i="2"/>
  <c r="S96" i="2"/>
  <c r="Q96" i="2"/>
  <c r="N96" i="2"/>
  <c r="L96" i="2"/>
  <c r="J96" i="2"/>
  <c r="H96" i="2"/>
  <c r="E96" i="2"/>
  <c r="AN95" i="2"/>
  <c r="AL95" i="2"/>
  <c r="AK95" i="2"/>
  <c r="AJ95" i="2"/>
  <c r="AF95" i="2"/>
  <c r="AD95" i="2"/>
  <c r="AB95" i="2"/>
  <c r="Z95" i="2"/>
  <c r="U95" i="2"/>
  <c r="S95" i="2"/>
  <c r="Q95" i="2"/>
  <c r="N95" i="2"/>
  <c r="L95" i="2"/>
  <c r="I95" i="2"/>
  <c r="J95" i="2" s="1"/>
  <c r="H95" i="2"/>
  <c r="E95" i="2"/>
  <c r="AN94" i="2"/>
  <c r="AL94" i="2"/>
  <c r="AK94" i="2"/>
  <c r="AJ94" i="2"/>
  <c r="AF94" i="2"/>
  <c r="AD94" i="2"/>
  <c r="AB94" i="2"/>
  <c r="Z94" i="2"/>
  <c r="U94" i="2"/>
  <c r="S94" i="2"/>
  <c r="Q94" i="2"/>
  <c r="N94" i="2"/>
  <c r="L94" i="2"/>
  <c r="I94" i="2"/>
  <c r="J94" i="2" s="1"/>
  <c r="H94" i="2"/>
  <c r="E94" i="2"/>
  <c r="AN93" i="2"/>
  <c r="AL93" i="2"/>
  <c r="AK93" i="2"/>
  <c r="AJ93" i="2"/>
  <c r="AF93" i="2"/>
  <c r="AD93" i="2"/>
  <c r="AB93" i="2"/>
  <c r="Z93" i="2"/>
  <c r="U93" i="2"/>
  <c r="S93" i="2"/>
  <c r="Q93" i="2"/>
  <c r="N93" i="2"/>
  <c r="L93" i="2"/>
  <c r="J93" i="2"/>
  <c r="H93" i="2"/>
  <c r="E93" i="2"/>
  <c r="AN92" i="2"/>
  <c r="AL92" i="2"/>
  <c r="AK92" i="2"/>
  <c r="AJ92" i="2"/>
  <c r="AF92" i="2"/>
  <c r="AD92" i="2"/>
  <c r="AB92" i="2"/>
  <c r="Z92" i="2"/>
  <c r="U92" i="2"/>
  <c r="S92" i="2"/>
  <c r="Q92" i="2"/>
  <c r="N92" i="2"/>
  <c r="L92" i="2"/>
  <c r="J92" i="2"/>
  <c r="H92" i="2"/>
  <c r="E92" i="2"/>
  <c r="AN91" i="2"/>
  <c r="AL91" i="2"/>
  <c r="AK91" i="2"/>
  <c r="AJ91" i="2"/>
  <c r="AF91" i="2"/>
  <c r="AD91" i="2"/>
  <c r="AB91" i="2"/>
  <c r="Z91" i="2"/>
  <c r="U91" i="2"/>
  <c r="T91" i="2"/>
  <c r="S91" i="2"/>
  <c r="Q91" i="2"/>
  <c r="N91" i="2"/>
  <c r="L91" i="2"/>
  <c r="J91" i="2"/>
  <c r="G91" i="2"/>
  <c r="H91" i="2" s="1"/>
  <c r="E91" i="2"/>
  <c r="AN90" i="2"/>
  <c r="AL90" i="2"/>
  <c r="AK90" i="2"/>
  <c r="AJ90" i="2"/>
  <c r="AF90" i="2"/>
  <c r="AD90" i="2"/>
  <c r="AB90" i="2"/>
  <c r="Z90" i="2"/>
  <c r="U90" i="2"/>
  <c r="S90" i="2"/>
  <c r="N90" i="2"/>
  <c r="L90" i="2"/>
  <c r="I90" i="2"/>
  <c r="J90" i="2" s="1"/>
  <c r="H90" i="2"/>
  <c r="E90" i="2"/>
  <c r="AN89" i="2"/>
  <c r="AN47" i="2" s="1"/>
  <c r="AL89" i="2"/>
  <c r="AL47" i="2" s="1"/>
  <c r="AK89" i="2"/>
  <c r="AJ89" i="2"/>
  <c r="AF89" i="2"/>
  <c r="AD89" i="2"/>
  <c r="AB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N88" i="2"/>
  <c r="AL88" i="2"/>
  <c r="AK88" i="2"/>
  <c r="AJ88" i="2"/>
  <c r="AF88" i="2"/>
  <c r="AD88" i="2"/>
  <c r="AB88" i="2"/>
  <c r="Z88" i="2"/>
  <c r="U88" i="2"/>
  <c r="S88" i="2"/>
  <c r="Q88" i="2"/>
  <c r="N88" i="2"/>
  <c r="L88" i="2"/>
  <c r="I88" i="2"/>
  <c r="J88" i="2" s="1"/>
  <c r="H88" i="2"/>
  <c r="E88" i="2"/>
  <c r="AN87" i="2"/>
  <c r="AL87" i="2"/>
  <c r="AK87" i="2"/>
  <c r="AJ87" i="2"/>
  <c r="AF87" i="2"/>
  <c r="AD87" i="2"/>
  <c r="AB87" i="2"/>
  <c r="Z87" i="2"/>
  <c r="U87" i="2"/>
  <c r="Q87" i="2"/>
  <c r="N87" i="2"/>
  <c r="L87" i="2"/>
  <c r="J87" i="2"/>
  <c r="H87" i="2"/>
  <c r="E87" i="2"/>
  <c r="AN86" i="2"/>
  <c r="AL86" i="2"/>
  <c r="AK86" i="2"/>
  <c r="AJ86" i="2"/>
  <c r="AF86" i="2"/>
  <c r="AD86" i="2"/>
  <c r="AB86" i="2"/>
  <c r="Z86" i="2"/>
  <c r="U86" i="2"/>
  <c r="S86" i="2"/>
  <c r="Q86" i="2"/>
  <c r="N86" i="2"/>
  <c r="L86" i="2"/>
  <c r="J86" i="2"/>
  <c r="H86" i="2"/>
  <c r="E86" i="2"/>
  <c r="AN85" i="2"/>
  <c r="AL85" i="2"/>
  <c r="AK85" i="2"/>
  <c r="AJ85" i="2"/>
  <c r="AF85" i="2"/>
  <c r="AD85" i="2"/>
  <c r="AB85" i="2"/>
  <c r="Z85" i="2"/>
  <c r="U85" i="2"/>
  <c r="S85" i="2"/>
  <c r="Q85" i="2"/>
  <c r="N85" i="2"/>
  <c r="L85" i="2"/>
  <c r="J85" i="2"/>
  <c r="H85" i="2"/>
  <c r="E85" i="2"/>
  <c r="AN84" i="2"/>
  <c r="AL84" i="2"/>
  <c r="AK84" i="2"/>
  <c r="AJ84" i="2"/>
  <c r="AF84" i="2"/>
  <c r="AD84" i="2"/>
  <c r="AB84" i="2"/>
  <c r="Z84" i="2"/>
  <c r="U84" i="2"/>
  <c r="S84" i="2"/>
  <c r="Q84" i="2"/>
  <c r="N84" i="2"/>
  <c r="L84" i="2"/>
  <c r="J84" i="2"/>
  <c r="H84" i="2"/>
  <c r="E84" i="2"/>
  <c r="AN83" i="2"/>
  <c r="AL83" i="2"/>
  <c r="AK83" i="2"/>
  <c r="AJ83" i="2"/>
  <c r="AF83" i="2"/>
  <c r="AD83" i="2"/>
  <c r="AB83" i="2"/>
  <c r="Z83" i="2"/>
  <c r="U83" i="2"/>
  <c r="Q83" i="2"/>
  <c r="N83" i="2"/>
  <c r="L83" i="2"/>
  <c r="J83" i="2"/>
  <c r="H83" i="2"/>
  <c r="E83" i="2"/>
  <c r="AN82" i="2"/>
  <c r="AL82" i="2"/>
  <c r="AK82" i="2"/>
  <c r="AJ82" i="2"/>
  <c r="AF82" i="2"/>
  <c r="AD82" i="2"/>
  <c r="AB82" i="2"/>
  <c r="Z82" i="2"/>
  <c r="U82" i="2"/>
  <c r="S82" i="2"/>
  <c r="Q82" i="2"/>
  <c r="N82" i="2"/>
  <c r="L82" i="2"/>
  <c r="J82" i="2"/>
  <c r="H82" i="2"/>
  <c r="E82" i="2"/>
  <c r="AN81" i="2"/>
  <c r="AL81" i="2"/>
  <c r="AK81" i="2"/>
  <c r="AJ81" i="2"/>
  <c r="AF81" i="2"/>
  <c r="AD81" i="2"/>
  <c r="AB81" i="2"/>
  <c r="Z81" i="2"/>
  <c r="U81" i="2"/>
  <c r="S81" i="2"/>
  <c r="Q81" i="2"/>
  <c r="N81" i="2"/>
  <c r="L81" i="2"/>
  <c r="J81" i="2"/>
  <c r="H81" i="2"/>
  <c r="E81" i="2"/>
  <c r="AN80" i="2"/>
  <c r="AL80" i="2"/>
  <c r="AK80" i="2"/>
  <c r="AJ80" i="2"/>
  <c r="AF80" i="2"/>
  <c r="AD80" i="2"/>
  <c r="AB80" i="2"/>
  <c r="Z80" i="2"/>
  <c r="U80" i="2"/>
  <c r="S80" i="2"/>
  <c r="Q80" i="2"/>
  <c r="N80" i="2"/>
  <c r="L80" i="2"/>
  <c r="J80" i="2"/>
  <c r="H80" i="2"/>
  <c r="E80" i="2"/>
  <c r="AN79" i="2"/>
  <c r="AL79" i="2"/>
  <c r="AK79" i="2"/>
  <c r="AJ79" i="2"/>
  <c r="AF79" i="2"/>
  <c r="AD79" i="2"/>
  <c r="AB79" i="2"/>
  <c r="Z79" i="2"/>
  <c r="U79" i="2"/>
  <c r="S79" i="2"/>
  <c r="Q79" i="2"/>
  <c r="N79" i="2"/>
  <c r="L79" i="2"/>
  <c r="J79" i="2"/>
  <c r="H79" i="2"/>
  <c r="E79" i="2"/>
  <c r="AL78" i="2"/>
  <c r="AK78" i="2"/>
  <c r="AJ78" i="2"/>
  <c r="AF78" i="2"/>
  <c r="AD78" i="2"/>
  <c r="AB78" i="2"/>
  <c r="Z78" i="2"/>
  <c r="S78" i="2"/>
  <c r="Q78" i="2"/>
  <c r="N78" i="2"/>
  <c r="L78" i="2"/>
  <c r="J78" i="2"/>
  <c r="H78" i="2"/>
  <c r="E78" i="2"/>
  <c r="AL77" i="2"/>
  <c r="AK77" i="2"/>
  <c r="AJ77" i="2"/>
  <c r="AF77" i="2"/>
  <c r="AD77" i="2"/>
  <c r="AB77" i="2"/>
  <c r="Z77" i="2"/>
  <c r="U77" i="2"/>
  <c r="S77" i="2"/>
  <c r="Q77" i="2"/>
  <c r="N77" i="2"/>
  <c r="L77" i="2"/>
  <c r="J77" i="2"/>
  <c r="H77" i="2"/>
  <c r="E77" i="2"/>
  <c r="AN76" i="2"/>
  <c r="AL76" i="2"/>
  <c r="AK76" i="2"/>
  <c r="AJ76" i="2"/>
  <c r="AF76" i="2"/>
  <c r="AD76" i="2"/>
  <c r="AB76" i="2"/>
  <c r="Z76" i="2"/>
  <c r="U76" i="2"/>
  <c r="S76" i="2"/>
  <c r="Q76" i="2"/>
  <c r="N76" i="2"/>
  <c r="L76" i="2"/>
  <c r="J76" i="2"/>
  <c r="H76" i="2"/>
  <c r="E76" i="2"/>
  <c r="AN75" i="2"/>
  <c r="AL75" i="2"/>
  <c r="AK75" i="2"/>
  <c r="AJ75" i="2"/>
  <c r="AF75" i="2"/>
  <c r="AD75" i="2"/>
  <c r="AB75" i="2"/>
  <c r="Z75" i="2"/>
  <c r="U75" i="2"/>
  <c r="Q75" i="2"/>
  <c r="N75" i="2"/>
  <c r="L75" i="2"/>
  <c r="J75" i="2"/>
  <c r="H75" i="2"/>
  <c r="E75" i="2"/>
  <c r="AN74" i="2"/>
  <c r="AL74" i="2"/>
  <c r="AK74" i="2"/>
  <c r="AJ74" i="2"/>
  <c r="AF74" i="2"/>
  <c r="AD74" i="2"/>
  <c r="AB74" i="2"/>
  <c r="Z74" i="2"/>
  <c r="U74" i="2"/>
  <c r="S74" i="2"/>
  <c r="Q74" i="2"/>
  <c r="N74" i="2"/>
  <c r="L74" i="2"/>
  <c r="J74" i="2"/>
  <c r="H74" i="2"/>
  <c r="E74" i="2"/>
  <c r="AN73" i="2"/>
  <c r="AL73" i="2"/>
  <c r="AK73" i="2"/>
  <c r="AJ73" i="2"/>
  <c r="AF73" i="2"/>
  <c r="AD73" i="2"/>
  <c r="AB73" i="2"/>
  <c r="Z73" i="2"/>
  <c r="U73" i="2"/>
  <c r="Q73" i="2"/>
  <c r="N73" i="2"/>
  <c r="L73" i="2"/>
  <c r="J73" i="2"/>
  <c r="H73" i="2"/>
  <c r="E73" i="2"/>
  <c r="AN72" i="2"/>
  <c r="AL72" i="2"/>
  <c r="AK72" i="2"/>
  <c r="AJ72" i="2"/>
  <c r="AF72" i="2"/>
  <c r="AD72" i="2"/>
  <c r="AB72" i="2"/>
  <c r="Z72" i="2"/>
  <c r="U72" i="2"/>
  <c r="S72" i="2"/>
  <c r="Q72" i="2"/>
  <c r="N72" i="2"/>
  <c r="L72" i="2"/>
  <c r="J72" i="2"/>
  <c r="H72" i="2"/>
  <c r="E72" i="2"/>
  <c r="AN71" i="2"/>
  <c r="AL71" i="2"/>
  <c r="AK71" i="2"/>
  <c r="AJ71" i="2"/>
  <c r="AF71" i="2"/>
  <c r="AD71" i="2"/>
  <c r="AB71" i="2"/>
  <c r="Z71" i="2"/>
  <c r="U71" i="2"/>
  <c r="S71" i="2"/>
  <c r="Q71" i="2"/>
  <c r="N71" i="2"/>
  <c r="L71" i="2"/>
  <c r="J71" i="2"/>
  <c r="H71" i="2"/>
  <c r="E71" i="2"/>
  <c r="AN70" i="2"/>
  <c r="AL70" i="2"/>
  <c r="AK70" i="2"/>
  <c r="AJ70" i="2"/>
  <c r="AF70" i="2"/>
  <c r="AD70" i="2"/>
  <c r="AB70" i="2"/>
  <c r="Z70" i="2"/>
  <c r="U70" i="2"/>
  <c r="S70" i="2"/>
  <c r="Q70" i="2"/>
  <c r="N70" i="2"/>
  <c r="L70" i="2"/>
  <c r="J70" i="2"/>
  <c r="H70" i="2"/>
  <c r="E70" i="2"/>
  <c r="AN69" i="2"/>
  <c r="AL69" i="2"/>
  <c r="AK69" i="2"/>
  <c r="AJ69" i="2"/>
  <c r="AF69" i="2"/>
  <c r="AD69" i="2"/>
  <c r="AB69" i="2"/>
  <c r="Z69" i="2"/>
  <c r="U69" i="2"/>
  <c r="Q69" i="2"/>
  <c r="N69" i="2"/>
  <c r="L69" i="2"/>
  <c r="J69" i="2"/>
  <c r="H69" i="2"/>
  <c r="E69" i="2"/>
  <c r="AN68" i="2"/>
  <c r="AL68" i="2"/>
  <c r="AK68" i="2"/>
  <c r="AJ68" i="2"/>
  <c r="AF68" i="2"/>
  <c r="AD68" i="2"/>
  <c r="AB68" i="2"/>
  <c r="Z68" i="2"/>
  <c r="U68" i="2"/>
  <c r="S68" i="2"/>
  <c r="Q68" i="2"/>
  <c r="N68" i="2"/>
  <c r="L68" i="2"/>
  <c r="J68" i="2"/>
  <c r="H68" i="2"/>
  <c r="E68" i="2"/>
  <c r="AN67" i="2"/>
  <c r="AL67" i="2"/>
  <c r="AK67" i="2"/>
  <c r="AJ67" i="2"/>
  <c r="AF67" i="2"/>
  <c r="AD67" i="2"/>
  <c r="AB67" i="2"/>
  <c r="Z67" i="2"/>
  <c r="U67" i="2"/>
  <c r="S67" i="2"/>
  <c r="Q67" i="2"/>
  <c r="N67" i="2"/>
  <c r="L67" i="2"/>
  <c r="J67" i="2"/>
  <c r="H67" i="2"/>
  <c r="E67" i="2"/>
  <c r="AN66" i="2"/>
  <c r="AL66" i="2"/>
  <c r="AK66" i="2"/>
  <c r="AJ66" i="2"/>
  <c r="AF66" i="2"/>
  <c r="AD66" i="2"/>
  <c r="AB66" i="2"/>
  <c r="Z66" i="2"/>
  <c r="U66" i="2"/>
  <c r="S66" i="2"/>
  <c r="Q66" i="2"/>
  <c r="N66" i="2"/>
  <c r="L66" i="2"/>
  <c r="J66" i="2"/>
  <c r="H66" i="2"/>
  <c r="E66" i="2"/>
  <c r="AN65" i="2"/>
  <c r="AL65" i="2"/>
  <c r="AK65" i="2"/>
  <c r="AJ65" i="2"/>
  <c r="AF65" i="2"/>
  <c r="AD65" i="2"/>
  <c r="AB65" i="2"/>
  <c r="Z65" i="2"/>
  <c r="U65" i="2"/>
  <c r="S65" i="2"/>
  <c r="Q65" i="2"/>
  <c r="N65" i="2"/>
  <c r="L65" i="2"/>
  <c r="J65" i="2"/>
  <c r="H65" i="2"/>
  <c r="E65" i="2"/>
  <c r="AN64" i="2"/>
  <c r="AL64" i="2"/>
  <c r="AK64" i="2"/>
  <c r="AJ64" i="2"/>
  <c r="AF64" i="2"/>
  <c r="AD64" i="2"/>
  <c r="AB64" i="2"/>
  <c r="Z64" i="2"/>
  <c r="U64" i="2"/>
  <c r="S64" i="2"/>
  <c r="Q64" i="2"/>
  <c r="N64" i="2"/>
  <c r="L64" i="2"/>
  <c r="J64" i="2"/>
  <c r="H64" i="2"/>
  <c r="E64" i="2"/>
  <c r="AN63" i="2"/>
  <c r="AL63" i="2"/>
  <c r="AK63" i="2"/>
  <c r="AJ63" i="2"/>
  <c r="AF63" i="2"/>
  <c r="AD63" i="2"/>
  <c r="AB63" i="2"/>
  <c r="Z63" i="2"/>
  <c r="U63" i="2"/>
  <c r="S63" i="2"/>
  <c r="Q63" i="2"/>
  <c r="N63" i="2"/>
  <c r="L63" i="2"/>
  <c r="J63" i="2"/>
  <c r="H63" i="2"/>
  <c r="E63" i="2"/>
  <c r="AN62" i="2"/>
  <c r="AL62" i="2"/>
  <c r="AK62" i="2"/>
  <c r="AJ62" i="2"/>
  <c r="AF62" i="2"/>
  <c r="AD62" i="2"/>
  <c r="AB62" i="2"/>
  <c r="Z62" i="2"/>
  <c r="U62" i="2"/>
  <c r="S62" i="2"/>
  <c r="Q62" i="2"/>
  <c r="N62" i="2"/>
  <c r="L62" i="2"/>
  <c r="J62" i="2"/>
  <c r="H62" i="2"/>
  <c r="E62" i="2"/>
  <c r="AN61" i="2"/>
  <c r="AL61" i="2"/>
  <c r="AK61" i="2"/>
  <c r="AJ61" i="2"/>
  <c r="AF61" i="2"/>
  <c r="AD61" i="2"/>
  <c r="AB61" i="2"/>
  <c r="Z61" i="2"/>
  <c r="U61" i="2"/>
  <c r="S61" i="2"/>
  <c r="Q61" i="2"/>
  <c r="N61" i="2"/>
  <c r="L61" i="2"/>
  <c r="J61" i="2"/>
  <c r="H61" i="2"/>
  <c r="E61" i="2"/>
  <c r="AN60" i="2"/>
  <c r="AL60" i="2"/>
  <c r="AK60" i="2"/>
  <c r="AJ60" i="2"/>
  <c r="AF60" i="2"/>
  <c r="AD60" i="2"/>
  <c r="AB60" i="2"/>
  <c r="Z60" i="2"/>
  <c r="U60" i="2"/>
  <c r="S60" i="2"/>
  <c r="Q60" i="2"/>
  <c r="N60" i="2"/>
  <c r="L60" i="2"/>
  <c r="J60" i="2"/>
  <c r="H60" i="2"/>
  <c r="E60" i="2"/>
  <c r="AN59" i="2"/>
  <c r="AL59" i="2"/>
  <c r="AK59" i="2"/>
  <c r="AJ59" i="2"/>
  <c r="AF59" i="2"/>
  <c r="AD59" i="2"/>
  <c r="AB59" i="2"/>
  <c r="Z59" i="2"/>
  <c r="U59" i="2"/>
  <c r="S59" i="2"/>
  <c r="Q59" i="2"/>
  <c r="N59" i="2"/>
  <c r="L59" i="2"/>
  <c r="J59" i="2"/>
  <c r="H59" i="2"/>
  <c r="E59" i="2"/>
  <c r="AN58" i="2"/>
  <c r="AL58" i="2"/>
  <c r="AK58" i="2"/>
  <c r="AJ58" i="2"/>
  <c r="AF58" i="2"/>
  <c r="AD58" i="2"/>
  <c r="AB58" i="2"/>
  <c r="Z58" i="2"/>
  <c r="U58" i="2"/>
  <c r="S58" i="2"/>
  <c r="Q58" i="2"/>
  <c r="N58" i="2"/>
  <c r="L58" i="2"/>
  <c r="J58" i="2"/>
  <c r="H58" i="2"/>
  <c r="E58" i="2"/>
  <c r="AN57" i="2"/>
  <c r="AL57" i="2"/>
  <c r="AK57" i="2"/>
  <c r="AJ57" i="2"/>
  <c r="AF57" i="2"/>
  <c r="AD57" i="2"/>
  <c r="AB57" i="2"/>
  <c r="Z57" i="2"/>
  <c r="U57" i="2"/>
  <c r="S57" i="2"/>
  <c r="Q57" i="2"/>
  <c r="N57" i="2"/>
  <c r="L57" i="2"/>
  <c r="J57" i="2"/>
  <c r="H57" i="2"/>
  <c r="E57" i="2"/>
  <c r="AN56" i="2"/>
  <c r="AL56" i="2"/>
  <c r="AK56" i="2"/>
  <c r="AJ56" i="2"/>
  <c r="AF56" i="2"/>
  <c r="AD56" i="2"/>
  <c r="AB56" i="2"/>
  <c r="Z56" i="2"/>
  <c r="U56" i="2"/>
  <c r="S56" i="2"/>
  <c r="S48" i="2" s="1"/>
  <c r="Q56" i="2"/>
  <c r="N56" i="2"/>
  <c r="L56" i="2"/>
  <c r="J56" i="2"/>
  <c r="H56" i="2"/>
  <c r="E56" i="2"/>
  <c r="AN55" i="2"/>
  <c r="AL55" i="2"/>
  <c r="AK55" i="2"/>
  <c r="AJ55" i="2"/>
  <c r="AF55" i="2"/>
  <c r="AD55" i="2"/>
  <c r="AB55" i="2"/>
  <c r="Z55" i="2"/>
  <c r="U55" i="2"/>
  <c r="S55" i="2"/>
  <c r="Q55" i="2"/>
  <c r="N55" i="2"/>
  <c r="L55" i="2"/>
  <c r="J55" i="2"/>
  <c r="H55" i="2"/>
  <c r="E55" i="2"/>
  <c r="AN54" i="2"/>
  <c r="AL54" i="2"/>
  <c r="AK54" i="2"/>
  <c r="AJ54" i="2"/>
  <c r="AF54" i="2"/>
  <c r="AD54" i="2"/>
  <c r="AB54" i="2"/>
  <c r="Z54" i="2"/>
  <c r="U54" i="2"/>
  <c r="Q54" i="2"/>
  <c r="N54" i="2"/>
  <c r="L54" i="2"/>
  <c r="J54" i="2"/>
  <c r="H54" i="2"/>
  <c r="E54" i="2"/>
  <c r="AN53" i="2"/>
  <c r="AL53" i="2"/>
  <c r="AK53" i="2"/>
  <c r="AJ53" i="2"/>
  <c r="AF53" i="2"/>
  <c r="AD53" i="2"/>
  <c r="AB53" i="2"/>
  <c r="Z53" i="2"/>
  <c r="U53" i="2"/>
  <c r="S53" i="2"/>
  <c r="Q53" i="2"/>
  <c r="N53" i="2"/>
  <c r="L53" i="2"/>
  <c r="J53" i="2"/>
  <c r="H53" i="2"/>
  <c r="E53" i="2"/>
  <c r="AN52" i="2"/>
  <c r="AL52" i="2"/>
  <c r="AK52" i="2"/>
  <c r="AJ52" i="2"/>
  <c r="AF52" i="2"/>
  <c r="AD52" i="2"/>
  <c r="AB52" i="2"/>
  <c r="Z52" i="2"/>
  <c r="U52" i="2"/>
  <c r="S52" i="2"/>
  <c r="Q52" i="2"/>
  <c r="N52" i="2"/>
  <c r="L52" i="2"/>
  <c r="J52" i="2"/>
  <c r="H52" i="2"/>
  <c r="E52" i="2"/>
  <c r="AN51" i="2"/>
  <c r="AL51" i="2"/>
  <c r="AK51" i="2"/>
  <c r="AJ51" i="2"/>
  <c r="AF51" i="2"/>
  <c r="AD51" i="2"/>
  <c r="AB51" i="2"/>
  <c r="Z51" i="2"/>
  <c r="U51" i="2"/>
  <c r="S51" i="2"/>
  <c r="Q51" i="2"/>
  <c r="N51" i="2"/>
  <c r="L51" i="2"/>
  <c r="J51" i="2"/>
  <c r="H51" i="2"/>
  <c r="E51" i="2"/>
  <c r="AN50" i="2"/>
  <c r="AL50" i="2"/>
  <c r="AK50" i="2"/>
  <c r="AJ50" i="2"/>
  <c r="AF50" i="2"/>
  <c r="AD50" i="2"/>
  <c r="AB50" i="2"/>
  <c r="Z50" i="2"/>
  <c r="U50" i="2"/>
  <c r="S50" i="2"/>
  <c r="Q50" i="2"/>
  <c r="N50" i="2"/>
  <c r="L50" i="2"/>
  <c r="J50" i="2"/>
  <c r="H50" i="2"/>
  <c r="E50" i="2"/>
  <c r="AN49" i="2"/>
  <c r="AL49" i="2"/>
  <c r="AK49" i="2"/>
  <c r="AJ49" i="2"/>
  <c r="AF49" i="2"/>
  <c r="AD49" i="2"/>
  <c r="AB49" i="2"/>
  <c r="Z49" i="2"/>
  <c r="U49" i="2"/>
  <c r="S49" i="2"/>
  <c r="Q49" i="2"/>
  <c r="N49" i="2"/>
  <c r="L49" i="2"/>
  <c r="J49" i="2"/>
  <c r="H49" i="2"/>
  <c r="E49" i="2"/>
  <c r="AF48" i="2"/>
  <c r="AD48" i="2"/>
  <c r="Z48" i="2"/>
  <c r="N48" i="2"/>
  <c r="L48" i="2"/>
  <c r="I48" i="2"/>
  <c r="J48" i="2" s="1"/>
  <c r="E48" i="2"/>
  <c r="AJ47" i="2"/>
  <c r="AF47" i="2"/>
  <c r="AD47" i="2"/>
  <c r="AB47" i="2"/>
  <c r="Z47" i="2"/>
  <c r="N47" i="2"/>
  <c r="L47" i="2"/>
  <c r="G47" i="2"/>
  <c r="H47" i="2" s="1"/>
  <c r="E47" i="2"/>
  <c r="AJ46" i="2"/>
  <c r="AF46" i="2"/>
  <c r="AD46" i="2"/>
  <c r="AB46" i="2"/>
  <c r="Z46" i="2"/>
  <c r="N46" i="2"/>
  <c r="K46" i="2"/>
  <c r="L46" i="2" s="1"/>
  <c r="I46" i="2"/>
  <c r="J46" i="2" s="1"/>
  <c r="G46" i="2"/>
  <c r="H46" i="2" s="1"/>
  <c r="E46" i="2"/>
  <c r="AN45" i="2"/>
  <c r="AL45" i="2"/>
  <c r="AK45" i="2"/>
  <c r="AJ45" i="2"/>
  <c r="AF45" i="2"/>
  <c r="AD45" i="2"/>
  <c r="AB45" i="2"/>
  <c r="Z45" i="2"/>
  <c r="U45" i="2"/>
  <c r="Q45" i="2"/>
  <c r="N45" i="2"/>
  <c r="L45" i="2"/>
  <c r="J45" i="2"/>
  <c r="H45" i="2"/>
  <c r="E45" i="2"/>
  <c r="AN44" i="2"/>
  <c r="AL44" i="2"/>
  <c r="AK44" i="2"/>
  <c r="AJ44" i="2"/>
  <c r="AF44" i="2"/>
  <c r="AD44" i="2"/>
  <c r="AB44" i="2"/>
  <c r="Z44" i="2"/>
  <c r="U44" i="2"/>
  <c r="Q44" i="2"/>
  <c r="N44" i="2"/>
  <c r="L44" i="2"/>
  <c r="J44" i="2"/>
  <c r="H44" i="2"/>
  <c r="E44" i="2"/>
  <c r="AN43" i="2"/>
  <c r="AL43" i="2"/>
  <c r="AK43" i="2"/>
  <c r="AJ43" i="2"/>
  <c r="AF43" i="2"/>
  <c r="AD43" i="2"/>
  <c r="AB43" i="2"/>
  <c r="Z43" i="2"/>
  <c r="U43" i="2"/>
  <c r="Q43" i="2"/>
  <c r="N43" i="2"/>
  <c r="L43" i="2"/>
  <c r="J43" i="2"/>
  <c r="H43" i="2"/>
  <c r="E43" i="2"/>
  <c r="AN42" i="2"/>
  <c r="AL42" i="2"/>
  <c r="AK42" i="2"/>
  <c r="AJ42" i="2"/>
  <c r="AF42" i="2"/>
  <c r="AD42" i="2"/>
  <c r="AB42" i="2"/>
  <c r="Z42" i="2"/>
  <c r="U42" i="2"/>
  <c r="Q42" i="2"/>
  <c r="N42" i="2"/>
  <c r="L42" i="2"/>
  <c r="J42" i="2"/>
  <c r="H42" i="2"/>
  <c r="E42" i="2"/>
  <c r="AN41" i="2"/>
  <c r="AL41" i="2"/>
  <c r="AK41" i="2"/>
  <c r="AJ41" i="2"/>
  <c r="AF41" i="2"/>
  <c r="AD41" i="2"/>
  <c r="AB41" i="2"/>
  <c r="Z41" i="2"/>
  <c r="U41" i="2"/>
  <c r="Q41" i="2"/>
  <c r="N41" i="2"/>
  <c r="L41" i="2"/>
  <c r="J41" i="2"/>
  <c r="H41" i="2"/>
  <c r="E41" i="2"/>
  <c r="AN40" i="2"/>
  <c r="AN46" i="2" s="1"/>
  <c r="AL40" i="2"/>
  <c r="AK40" i="2"/>
  <c r="AK46" i="2" s="1"/>
  <c r="AJ40" i="2"/>
  <c r="AF40" i="2"/>
  <c r="AD40" i="2"/>
  <c r="AB40" i="2"/>
  <c r="Z40" i="2"/>
  <c r="U40" i="2"/>
  <c r="U46" i="2" s="1"/>
  <c r="Q40" i="2"/>
  <c r="Q46" i="2" s="1"/>
  <c r="N40" i="2"/>
  <c r="L40" i="2"/>
  <c r="J40" i="2"/>
  <c r="H40" i="2"/>
  <c r="E40" i="2"/>
  <c r="AN39" i="2"/>
  <c r="AL39" i="2"/>
  <c r="AK39" i="2"/>
  <c r="AJ39" i="2"/>
  <c r="AF39" i="2"/>
  <c r="AD39" i="2"/>
  <c r="AB39" i="2"/>
  <c r="Z39" i="2"/>
  <c r="U39" i="2"/>
  <c r="Q39" i="2"/>
  <c r="N39" i="2"/>
  <c r="L39" i="2"/>
  <c r="J39" i="2"/>
  <c r="H39" i="2"/>
  <c r="E39" i="2"/>
  <c r="AN38" i="2"/>
  <c r="AL38" i="2"/>
  <c r="AK38" i="2"/>
  <c r="AJ38" i="2"/>
  <c r="AF38" i="2"/>
  <c r="AD38" i="2"/>
  <c r="AB38" i="2"/>
  <c r="Z38" i="2"/>
  <c r="U38" i="2"/>
  <c r="Q38" i="2"/>
  <c r="N38" i="2"/>
  <c r="L38" i="2"/>
  <c r="J38" i="2"/>
  <c r="H38" i="2"/>
  <c r="E38" i="2"/>
  <c r="AN37" i="2"/>
  <c r="AL37" i="2"/>
  <c r="AK37" i="2"/>
  <c r="AJ37" i="2"/>
  <c r="AF37" i="2"/>
  <c r="AD37" i="2"/>
  <c r="AB37" i="2"/>
  <c r="Z37" i="2"/>
  <c r="U37" i="2"/>
  <c r="Q37" i="2"/>
  <c r="N37" i="2"/>
  <c r="L37" i="2"/>
  <c r="J37" i="2"/>
  <c r="H37" i="2"/>
  <c r="E37" i="2"/>
  <c r="AN36" i="2"/>
  <c r="AL36" i="2"/>
  <c r="AK36" i="2"/>
  <c r="AJ36" i="2"/>
  <c r="AF36" i="2"/>
  <c r="AD36" i="2"/>
  <c r="AB36" i="2"/>
  <c r="Z36" i="2"/>
  <c r="U36" i="2"/>
  <c r="Q36" i="2"/>
  <c r="N36" i="2"/>
  <c r="L36" i="2"/>
  <c r="J36" i="2"/>
  <c r="H36" i="2"/>
  <c r="E36" i="2"/>
  <c r="AN35" i="2"/>
  <c r="AL35" i="2"/>
  <c r="AK35" i="2"/>
  <c r="AJ35" i="2"/>
  <c r="AF35" i="2"/>
  <c r="AD35" i="2"/>
  <c r="AB35" i="2"/>
  <c r="Z35" i="2"/>
  <c r="U35" i="2"/>
  <c r="Q35" i="2"/>
  <c r="N35" i="2"/>
  <c r="L35" i="2"/>
  <c r="J35" i="2"/>
  <c r="H35" i="2"/>
  <c r="E35" i="2"/>
  <c r="AN34" i="2"/>
  <c r="AL34" i="2"/>
  <c r="AK34" i="2"/>
  <c r="AJ34" i="2"/>
  <c r="AF34" i="2"/>
  <c r="AD34" i="2"/>
  <c r="AB34" i="2"/>
  <c r="Z34" i="2"/>
  <c r="U34" i="2"/>
  <c r="Q34" i="2"/>
  <c r="N34" i="2"/>
  <c r="L34" i="2"/>
  <c r="J34" i="2"/>
  <c r="H34" i="2"/>
  <c r="E34" i="2"/>
  <c r="AN33" i="2"/>
  <c r="AL33" i="2"/>
  <c r="AK33" i="2"/>
  <c r="AJ33" i="2"/>
  <c r="AF33" i="2"/>
  <c r="AD33" i="2"/>
  <c r="AB33" i="2"/>
  <c r="Z33" i="2"/>
  <c r="U33" i="2"/>
  <c r="Q33" i="2"/>
  <c r="N33" i="2"/>
  <c r="L33" i="2"/>
  <c r="J33" i="2"/>
  <c r="H33" i="2"/>
  <c r="E33" i="2"/>
  <c r="AN32" i="2"/>
  <c r="AL32" i="2"/>
  <c r="AK32" i="2"/>
  <c r="AJ32" i="2"/>
  <c r="AF32" i="2"/>
  <c r="AD32" i="2"/>
  <c r="AB32" i="2"/>
  <c r="Z32" i="2"/>
  <c r="U32" i="2"/>
  <c r="Q32" i="2"/>
  <c r="N32" i="2"/>
  <c r="L32" i="2"/>
  <c r="J32" i="2"/>
  <c r="H32" i="2"/>
  <c r="E32" i="2"/>
  <c r="AN31" i="2"/>
  <c r="AL31" i="2"/>
  <c r="AK31" i="2"/>
  <c r="AJ31" i="2"/>
  <c r="AF31" i="2"/>
  <c r="AD31" i="2"/>
  <c r="AB31" i="2"/>
  <c r="Z31" i="2"/>
  <c r="U31" i="2"/>
  <c r="Q31" i="2"/>
  <c r="N31" i="2"/>
  <c r="L31" i="2"/>
  <c r="J31" i="2"/>
  <c r="H31" i="2"/>
  <c r="E31" i="2"/>
  <c r="AN30" i="2"/>
  <c r="AL30" i="2"/>
  <c r="AK30" i="2"/>
  <c r="AJ30" i="2"/>
  <c r="AF30" i="2"/>
  <c r="AD30" i="2"/>
  <c r="AB30" i="2"/>
  <c r="Z30" i="2"/>
  <c r="U30" i="2"/>
  <c r="Q30" i="2"/>
  <c r="N30" i="2"/>
  <c r="L30" i="2"/>
  <c r="J30" i="2"/>
  <c r="H30" i="2"/>
  <c r="E30" i="2"/>
  <c r="AN29" i="2"/>
  <c r="AL29" i="2"/>
  <c r="AK29" i="2"/>
  <c r="AJ29" i="2"/>
  <c r="AF29" i="2"/>
  <c r="AD29" i="2"/>
  <c r="AB29" i="2"/>
  <c r="Z29" i="2"/>
  <c r="U29" i="2"/>
  <c r="Q29" i="2"/>
  <c r="N29" i="2"/>
  <c r="L29" i="2"/>
  <c r="J29" i="2"/>
  <c r="H29" i="2"/>
  <c r="E29" i="2"/>
  <c r="AN28" i="2"/>
  <c r="AL28" i="2"/>
  <c r="AK28" i="2"/>
  <c r="AJ28" i="2"/>
  <c r="AF28" i="2"/>
  <c r="AD28" i="2"/>
  <c r="AB28" i="2"/>
  <c r="Z28" i="2"/>
  <c r="U28" i="2"/>
  <c r="Q28" i="2"/>
  <c r="N28" i="2"/>
  <c r="L28" i="2"/>
  <c r="J28" i="2"/>
  <c r="H28" i="2"/>
  <c r="E28" i="2"/>
  <c r="AN27" i="2"/>
  <c r="AL27" i="2"/>
  <c r="AK27" i="2"/>
  <c r="AJ27" i="2"/>
  <c r="AF27" i="2"/>
  <c r="AD27" i="2"/>
  <c r="AB27" i="2"/>
  <c r="Z27" i="2"/>
  <c r="U27" i="2"/>
  <c r="Q27" i="2"/>
  <c r="N27" i="2"/>
  <c r="L27" i="2"/>
  <c r="J27" i="2"/>
  <c r="H27" i="2"/>
  <c r="E27" i="2"/>
  <c r="AN26" i="2"/>
  <c r="AL26" i="2"/>
  <c r="AK26" i="2"/>
  <c r="AJ26" i="2"/>
  <c r="AF26" i="2"/>
  <c r="AD26" i="2"/>
  <c r="AB26" i="2"/>
  <c r="Z26" i="2"/>
  <c r="U26" i="2"/>
  <c r="Q26" i="2"/>
  <c r="N26" i="2"/>
  <c r="L26" i="2"/>
  <c r="J26" i="2"/>
  <c r="H26" i="2"/>
  <c r="E26" i="2"/>
  <c r="AN25" i="2"/>
  <c r="AL25" i="2"/>
  <c r="AK25" i="2"/>
  <c r="AJ25" i="2"/>
  <c r="AF25" i="2"/>
  <c r="AD25" i="2"/>
  <c r="AB25" i="2"/>
  <c r="Z25" i="2"/>
  <c r="Q25" i="2"/>
  <c r="N25" i="2"/>
  <c r="L25" i="2"/>
  <c r="J25" i="2"/>
  <c r="H25" i="2"/>
  <c r="E25" i="2"/>
  <c r="AN24" i="2"/>
  <c r="AL24" i="2"/>
  <c r="AK24" i="2"/>
  <c r="AJ24" i="2"/>
  <c r="AF24" i="2"/>
  <c r="AD24" i="2"/>
  <c r="AB24" i="2"/>
  <c r="Z24" i="2"/>
  <c r="Q24" i="2"/>
  <c r="N24" i="2"/>
  <c r="L24" i="2"/>
  <c r="J24" i="2"/>
  <c r="H24" i="2"/>
  <c r="E24" i="2"/>
  <c r="AN23" i="2"/>
  <c r="AL23" i="2"/>
  <c r="AK23" i="2"/>
  <c r="AJ23" i="2"/>
  <c r="AF23" i="2"/>
  <c r="AD23" i="2"/>
  <c r="AB23" i="2"/>
  <c r="Z23" i="2"/>
  <c r="Q23" i="2"/>
  <c r="N23" i="2"/>
  <c r="L23" i="2"/>
  <c r="J23" i="2"/>
  <c r="H23" i="2"/>
  <c r="E23" i="2"/>
  <c r="AN22" i="2"/>
  <c r="AL22" i="2"/>
  <c r="AK22" i="2"/>
  <c r="AJ22" i="2"/>
  <c r="AF22" i="2"/>
  <c r="AD22" i="2"/>
  <c r="AB22" i="2"/>
  <c r="Z22" i="2"/>
  <c r="U22" i="2"/>
  <c r="Q22" i="2"/>
  <c r="N22" i="2"/>
  <c r="L22" i="2"/>
  <c r="J22" i="2"/>
  <c r="H22" i="2"/>
  <c r="E22" i="2"/>
  <c r="AN21" i="2"/>
  <c r="AL21" i="2"/>
  <c r="AK21" i="2"/>
  <c r="AJ21" i="2"/>
  <c r="AF21" i="2"/>
  <c r="AD21" i="2"/>
  <c r="AB21" i="2"/>
  <c r="Z21" i="2"/>
  <c r="Q21" i="2"/>
  <c r="N21" i="2"/>
  <c r="L21" i="2"/>
  <c r="J21" i="2"/>
  <c r="H21" i="2"/>
  <c r="E21" i="2"/>
  <c r="AN20" i="2"/>
  <c r="AL20" i="2"/>
  <c r="AK20" i="2"/>
  <c r="AJ20" i="2"/>
  <c r="AF20" i="2"/>
  <c r="AD20" i="2"/>
  <c r="AB20" i="2"/>
  <c r="Z20" i="2"/>
  <c r="Q20" i="2"/>
  <c r="N20" i="2"/>
  <c r="L20" i="2"/>
  <c r="J20" i="2"/>
  <c r="H20" i="2"/>
  <c r="E20" i="2"/>
  <c r="AN19" i="2"/>
  <c r="AL19" i="2"/>
  <c r="AK19" i="2"/>
  <c r="AJ19" i="2"/>
  <c r="AF19" i="2"/>
  <c r="AD19" i="2"/>
  <c r="AB19" i="2"/>
  <c r="Z19" i="2"/>
  <c r="Q19" i="2"/>
  <c r="N19" i="2"/>
  <c r="L19" i="2"/>
  <c r="J19" i="2"/>
  <c r="H19" i="2"/>
  <c r="E19" i="2"/>
  <c r="AN18" i="2"/>
  <c r="AL18" i="2"/>
  <c r="AK18" i="2"/>
  <c r="AJ18" i="2"/>
  <c r="AF18" i="2"/>
  <c r="AD18" i="2"/>
  <c r="AB18" i="2"/>
  <c r="Z18" i="2"/>
  <c r="Q18" i="2"/>
  <c r="N18" i="2"/>
  <c r="L18" i="2"/>
  <c r="J18" i="2"/>
  <c r="H18" i="2"/>
  <c r="E18" i="2"/>
  <c r="AN17" i="2"/>
  <c r="AL17" i="2"/>
  <c r="AK17" i="2"/>
  <c r="AJ17" i="2"/>
  <c r="AF17" i="2"/>
  <c r="AD17" i="2"/>
  <c r="AB17" i="2"/>
  <c r="Z17" i="2"/>
  <c r="Q17" i="2"/>
  <c r="N17" i="2"/>
  <c r="L17" i="2"/>
  <c r="J17" i="2"/>
  <c r="H17" i="2"/>
  <c r="E17" i="2"/>
  <c r="AN16" i="2"/>
  <c r="AL16" i="2"/>
  <c r="AK16" i="2"/>
  <c r="AJ16" i="2"/>
  <c r="AF16" i="2"/>
  <c r="AD16" i="2"/>
  <c r="AB16" i="2"/>
  <c r="Z16" i="2"/>
  <c r="Q16" i="2"/>
  <c r="N16" i="2"/>
  <c r="L16" i="2"/>
  <c r="J16" i="2"/>
  <c r="H16" i="2"/>
  <c r="E16" i="2"/>
  <c r="AN15" i="2"/>
  <c r="AL15" i="2"/>
  <c r="AK15" i="2"/>
  <c r="AJ15" i="2"/>
  <c r="AF15" i="2"/>
  <c r="AD15" i="2"/>
  <c r="AB15" i="2"/>
  <c r="Z15" i="2"/>
  <c r="Q15" i="2"/>
  <c r="N15" i="2"/>
  <c r="L15" i="2"/>
  <c r="J15" i="2"/>
  <c r="H15" i="2"/>
  <c r="E15" i="2"/>
  <c r="AN14" i="2"/>
  <c r="AL14" i="2"/>
  <c r="AK14" i="2"/>
  <c r="AJ14" i="2"/>
  <c r="AF14" i="2"/>
  <c r="AD14" i="2"/>
  <c r="AB14" i="2"/>
  <c r="Z14" i="2"/>
  <c r="Q14" i="2"/>
  <c r="N14" i="2"/>
  <c r="L14" i="2"/>
  <c r="J14" i="2"/>
  <c r="H14" i="2"/>
  <c r="E14" i="2"/>
  <c r="AN13" i="2"/>
  <c r="AL13" i="2"/>
  <c r="AK13" i="2"/>
  <c r="AJ13" i="2"/>
  <c r="AF13" i="2"/>
  <c r="AD13" i="2"/>
  <c r="AB13" i="2"/>
  <c r="Z13" i="2"/>
  <c r="Q13" i="2"/>
  <c r="N13" i="2"/>
  <c r="L13" i="2"/>
  <c r="J13" i="2"/>
  <c r="H13" i="2"/>
  <c r="E13" i="2"/>
  <c r="AN12" i="2"/>
  <c r="AL12" i="2"/>
  <c r="AK12" i="2"/>
  <c r="AJ12" i="2"/>
  <c r="AF12" i="2"/>
  <c r="AD12" i="2"/>
  <c r="AB12" i="2"/>
  <c r="Z12" i="2"/>
  <c r="Q12" i="2"/>
  <c r="N12" i="2"/>
  <c r="L12" i="2"/>
  <c r="J12" i="2"/>
  <c r="H12" i="2"/>
  <c r="E12" i="2"/>
  <c r="AN11" i="2"/>
  <c r="AL11" i="2"/>
  <c r="AK11" i="2"/>
  <c r="AJ11" i="2"/>
  <c r="AF11" i="2"/>
  <c r="AD11" i="2"/>
  <c r="AB11" i="2"/>
  <c r="Z11" i="2"/>
  <c r="U11" i="2"/>
  <c r="Q11" i="2"/>
  <c r="N11" i="2"/>
  <c r="L11" i="2"/>
  <c r="J11" i="2"/>
  <c r="H11" i="2"/>
  <c r="E11" i="2"/>
  <c r="AN10" i="2"/>
  <c r="AL10" i="2"/>
  <c r="AK10" i="2"/>
  <c r="AJ10" i="2"/>
  <c r="AF10" i="2"/>
  <c r="AD10" i="2"/>
  <c r="AB10" i="2"/>
  <c r="Z10" i="2"/>
  <c r="Q10" i="2"/>
  <c r="N10" i="2"/>
  <c r="L10" i="2"/>
  <c r="J10" i="2"/>
  <c r="H10" i="2"/>
  <c r="E10" i="2"/>
  <c r="AN9" i="2"/>
  <c r="AL9" i="2"/>
  <c r="AK9" i="2"/>
  <c r="AJ9" i="2"/>
  <c r="AF9" i="2"/>
  <c r="AD9" i="2"/>
  <c r="AB9" i="2"/>
  <c r="Z9" i="2"/>
  <c r="Q9" i="2"/>
  <c r="N9" i="2"/>
  <c r="L9" i="2"/>
  <c r="J9" i="2"/>
  <c r="E9" i="2"/>
  <c r="AQ3" i="2"/>
  <c r="K3" i="2"/>
  <c r="J2" i="2"/>
  <c r="AL303" i="2"/>
  <c r="F58" i="1"/>
  <c r="E58" i="1" s="1"/>
  <c r="F57" i="1"/>
  <c r="E57" i="1" s="1"/>
  <c r="AN186" i="2"/>
  <c r="D49" i="1"/>
  <c r="C49" i="1" s="1"/>
  <c r="F31" i="1"/>
  <c r="F34" i="1" s="1"/>
  <c r="F11" i="1"/>
  <c r="D4" i="1" l="1"/>
  <c r="R190" i="2" s="1"/>
  <c r="I25" i="3"/>
  <c r="U25" i="3" s="1"/>
  <c r="I29" i="3"/>
  <c r="AO9" i="2"/>
  <c r="AK47" i="2"/>
  <c r="AO47" i="2" s="1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AK300" i="2"/>
  <c r="AK194" i="2"/>
  <c r="AK220" i="2"/>
  <c r="AK286" i="2"/>
  <c r="I22" i="3"/>
  <c r="W22" i="3" s="1"/>
  <c r="I31" i="3"/>
  <c r="AK199" i="2"/>
  <c r="AK251" i="2"/>
  <c r="AK206" i="2"/>
  <c r="AK242" i="2"/>
  <c r="AK267" i="2"/>
  <c r="AK227" i="2"/>
  <c r="AK302" i="2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K201" i="2"/>
  <c r="AK208" i="2"/>
  <c r="AK222" i="2"/>
  <c r="AK229" i="2"/>
  <c r="AK230" i="2"/>
  <c r="AK243" i="2"/>
  <c r="AK254" i="2"/>
  <c r="AK270" i="2"/>
  <c r="AK289" i="2"/>
  <c r="I26" i="3"/>
  <c r="T26" i="3" s="1"/>
  <c r="S38" i="3"/>
  <c r="Q41" i="3"/>
  <c r="V41" i="3"/>
  <c r="R42" i="3"/>
  <c r="Q46" i="3"/>
  <c r="V46" i="3"/>
  <c r="Q47" i="3"/>
  <c r="Y47" i="3" s="1"/>
  <c r="AK203" i="2"/>
  <c r="AK213" i="2"/>
  <c r="AK224" i="2"/>
  <c r="AK231" i="2"/>
  <c r="AK238" i="2"/>
  <c r="AK245" i="2"/>
  <c r="AK248" i="2"/>
  <c r="AK259" i="2"/>
  <c r="AK275" i="2"/>
  <c r="AK294" i="2"/>
  <c r="I28" i="3"/>
  <c r="U28" i="3" s="1"/>
  <c r="U38" i="3"/>
  <c r="U42" i="3"/>
  <c r="AK204" i="2"/>
  <c r="AK225" i="2"/>
  <c r="AK240" i="2"/>
  <c r="AK48" i="2" s="1"/>
  <c r="AK247" i="2"/>
  <c r="AK249" i="2"/>
  <c r="AK262" i="2"/>
  <c r="AK278" i="2"/>
  <c r="AK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R12" i="3"/>
  <c r="W12" i="3"/>
  <c r="T12" i="3"/>
  <c r="I47" i="2"/>
  <c r="J47" i="2" s="1"/>
  <c r="AK196" i="2"/>
  <c r="AK200" i="2"/>
  <c r="AK207" i="2"/>
  <c r="AK211" i="2"/>
  <c r="AK214" i="2"/>
  <c r="AK217" i="2"/>
  <c r="AK221" i="2"/>
  <c r="AK228" i="2"/>
  <c r="AK234" i="2"/>
  <c r="AK237" i="2"/>
  <c r="AL48" i="2"/>
  <c r="AK252" i="2"/>
  <c r="AK257" i="2"/>
  <c r="AK268" i="2"/>
  <c r="AK273" i="2"/>
  <c r="AK284" i="2"/>
  <c r="AK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K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K299" i="2"/>
  <c r="AK296" i="2"/>
  <c r="AK291" i="2"/>
  <c r="AK288" i="2"/>
  <c r="AK283" i="2"/>
  <c r="AK280" i="2"/>
  <c r="AK277" i="2"/>
  <c r="AK272" i="2"/>
  <c r="AK269" i="2"/>
  <c r="AK264" i="2"/>
  <c r="AK261" i="2"/>
  <c r="AK256" i="2"/>
  <c r="AK253" i="2"/>
  <c r="AK301" i="2"/>
  <c r="AK298" i="2"/>
  <c r="AK293" i="2"/>
  <c r="AK290" i="2"/>
  <c r="AK285" i="2"/>
  <c r="AK282" i="2"/>
  <c r="AK279" i="2"/>
  <c r="AK274" i="2"/>
  <c r="AK271" i="2"/>
  <c r="AK266" i="2"/>
  <c r="AK263" i="2"/>
  <c r="AK258" i="2"/>
  <c r="AK255" i="2"/>
  <c r="AK250" i="2"/>
  <c r="AK244" i="2"/>
  <c r="AK241" i="2"/>
  <c r="AK236" i="2"/>
  <c r="AK233" i="2"/>
  <c r="AK226" i="2"/>
  <c r="AK223" i="2"/>
  <c r="AK218" i="2"/>
  <c r="AK215" i="2"/>
  <c r="AK210" i="2"/>
  <c r="AK205" i="2"/>
  <c r="AK202" i="2"/>
  <c r="AK197" i="2"/>
  <c r="AN234" i="2"/>
  <c r="AK195" i="2"/>
  <c r="AK198" i="2"/>
  <c r="AK209" i="2"/>
  <c r="AK212" i="2"/>
  <c r="AK216" i="2"/>
  <c r="AK219" i="2"/>
  <c r="AK232" i="2"/>
  <c r="AK235" i="2"/>
  <c r="AK239" i="2"/>
  <c r="Q48" i="2"/>
  <c r="AK246" i="2"/>
  <c r="AK260" i="2"/>
  <c r="AK265" i="2"/>
  <c r="AK276" i="2"/>
  <c r="AK281" i="2"/>
  <c r="AK287" i="2"/>
  <c r="AK292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7" i="2"/>
  <c r="I18" i="3"/>
  <c r="I27" i="3"/>
  <c r="S36" i="3"/>
  <c r="Y36" i="3" s="1"/>
  <c r="S37" i="3"/>
  <c r="T42" i="3"/>
  <c r="X42" i="3" s="1"/>
  <c r="S42" i="3"/>
  <c r="R47" i="3"/>
  <c r="H14" i="3"/>
  <c r="Q22" i="3"/>
  <c r="I23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AI324" i="2" s="1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AI306" i="2" s="1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48" i="2"/>
  <c r="AC64" i="2"/>
  <c r="AC74" i="2"/>
  <c r="AC84" i="2"/>
  <c r="AC166" i="2"/>
  <c r="AC191" i="2"/>
  <c r="AC296" i="2"/>
  <c r="AN196" i="2"/>
  <c r="AN204" i="2"/>
  <c r="AN216" i="2"/>
  <c r="AN224" i="2"/>
  <c r="AN208" i="2"/>
  <c r="AN228" i="2"/>
  <c r="AN200" i="2"/>
  <c r="AN212" i="2"/>
  <c r="AN220" i="2"/>
  <c r="O183" i="2"/>
  <c r="AC259" i="2"/>
  <c r="AC300" i="2"/>
  <c r="AC65" i="2"/>
  <c r="AC85" i="2"/>
  <c r="P89" i="2"/>
  <c r="AC164" i="2"/>
  <c r="O177" i="2"/>
  <c r="AG48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8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C288" i="2"/>
  <c r="P75" i="2"/>
  <c r="O109" i="2"/>
  <c r="P135" i="2"/>
  <c r="P137" i="2"/>
  <c r="AC145" i="2"/>
  <c r="AC292" i="2"/>
  <c r="P28" i="2"/>
  <c r="AC33" i="2"/>
  <c r="P36" i="2"/>
  <c r="AC284" i="2"/>
  <c r="AC274" i="2"/>
  <c r="AC285" i="2"/>
  <c r="AC289" i="2"/>
  <c r="AC293" i="2"/>
  <c r="AC19" i="2"/>
  <c r="P27" i="2"/>
  <c r="P32" i="2"/>
  <c r="AC34" i="2"/>
  <c r="P51" i="2"/>
  <c r="P52" i="2"/>
  <c r="AC56" i="2"/>
  <c r="P70" i="2"/>
  <c r="P73" i="2"/>
  <c r="P79" i="2"/>
  <c r="P80" i="2"/>
  <c r="P83" i="2"/>
  <c r="AC100" i="2"/>
  <c r="AC101" i="2"/>
  <c r="P114" i="2"/>
  <c r="P118" i="2"/>
  <c r="O120" i="2"/>
  <c r="AC122" i="2"/>
  <c r="P126" i="2"/>
  <c r="P133" i="2"/>
  <c r="AC154" i="2"/>
  <c r="P155" i="2"/>
  <c r="P156" i="2"/>
  <c r="AC157" i="2"/>
  <c r="AC158" i="2"/>
  <c r="O159" i="2"/>
  <c r="P163" i="2"/>
  <c r="O190" i="2"/>
  <c r="O199" i="2"/>
  <c r="AC9" i="2"/>
  <c r="AC16" i="2"/>
  <c r="P26" i="2"/>
  <c r="P31" i="2"/>
  <c r="U48" i="2"/>
  <c r="P53" i="2"/>
  <c r="AC57" i="2"/>
  <c r="P68" i="2"/>
  <c r="P97" i="2"/>
  <c r="AC104" i="2"/>
  <c r="O107" i="2"/>
  <c r="P115" i="2"/>
  <c r="O128" i="2"/>
  <c r="O131" i="2"/>
  <c r="AC141" i="2"/>
  <c r="AC149" i="2"/>
  <c r="P150" i="2"/>
  <c r="AC152" i="2"/>
  <c r="O160" i="2"/>
  <c r="P161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9" i="2"/>
  <c r="AC23" i="2"/>
  <c r="P29" i="2"/>
  <c r="P30" i="2"/>
  <c r="P76" i="2"/>
  <c r="O77" i="2"/>
  <c r="P91" i="2"/>
  <c r="P92" i="2"/>
  <c r="P116" i="2"/>
  <c r="P129" i="2"/>
  <c r="P146" i="2"/>
  <c r="AC150" i="2"/>
  <c r="AC168" i="2"/>
  <c r="AC187" i="2"/>
  <c r="O200" i="2"/>
  <c r="P204" i="2"/>
  <c r="P213" i="2"/>
  <c r="AC258" i="2"/>
  <c r="P9" i="2"/>
  <c r="P16" i="2"/>
  <c r="AC17" i="2"/>
  <c r="AC18" i="2"/>
  <c r="P19" i="2"/>
  <c r="X23" i="2"/>
  <c r="AC26" i="2"/>
  <c r="AC27" i="2"/>
  <c r="AC28" i="2"/>
  <c r="AC29" i="2"/>
  <c r="AA33" i="2"/>
  <c r="P33" i="2"/>
  <c r="AC36" i="2"/>
  <c r="P61" i="2"/>
  <c r="P64" i="2"/>
  <c r="AC73" i="2"/>
  <c r="P77" i="2"/>
  <c r="AC83" i="2"/>
  <c r="P85" i="2"/>
  <c r="AC10" i="2"/>
  <c r="X16" i="2"/>
  <c r="X19" i="2"/>
  <c r="P23" i="2"/>
  <c r="AC24" i="2"/>
  <c r="AC25" i="2"/>
  <c r="AC30" i="2"/>
  <c r="AC31" i="2"/>
  <c r="AC32" i="2"/>
  <c r="P56" i="2"/>
  <c r="P57" i="2"/>
  <c r="P65" i="2"/>
  <c r="P74" i="2"/>
  <c r="AC75" i="2"/>
  <c r="AC77" i="2"/>
  <c r="P84" i="2"/>
  <c r="AC88" i="2"/>
  <c r="AC95" i="2"/>
  <c r="P101" i="2"/>
  <c r="P113" i="2"/>
  <c r="P119" i="2"/>
  <c r="P122" i="2"/>
  <c r="P125" i="2"/>
  <c r="P128" i="2"/>
  <c r="P130" i="2"/>
  <c r="AC131" i="2"/>
  <c r="P136" i="2"/>
  <c r="AC143" i="2"/>
  <c r="P152" i="2"/>
  <c r="O154" i="2"/>
  <c r="P158" i="2"/>
  <c r="P160" i="2"/>
  <c r="P166" i="2"/>
  <c r="AC169" i="2"/>
  <c r="AA169" i="2"/>
  <c r="AA172" i="2"/>
  <c r="AC184" i="2"/>
  <c r="AC189" i="2"/>
  <c r="P191" i="2"/>
  <c r="AC192" i="2"/>
  <c r="AC90" i="2"/>
  <c r="P100" i="2"/>
  <c r="AC121" i="2"/>
  <c r="P121" i="2"/>
  <c r="P127" i="2"/>
  <c r="AC128" i="2"/>
  <c r="P131" i="2"/>
  <c r="AC136" i="2"/>
  <c r="P149" i="2"/>
  <c r="AC151" i="2"/>
  <c r="P157" i="2"/>
  <c r="AC160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8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4" i="2"/>
  <c r="P14" i="2"/>
  <c r="O14" i="2"/>
  <c r="W14" i="2"/>
  <c r="X15" i="2"/>
  <c r="X20" i="2"/>
  <c r="X21" i="2"/>
  <c r="P21" i="2"/>
  <c r="O21" i="2"/>
  <c r="W21" i="2"/>
  <c r="AC22" i="2"/>
  <c r="P22" i="2"/>
  <c r="O22" i="2"/>
  <c r="AC35" i="2"/>
  <c r="P35" i="2"/>
  <c r="O35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AC45" i="2"/>
  <c r="P45" i="2"/>
  <c r="O45" i="2"/>
  <c r="O46" i="2"/>
  <c r="P46" i="2"/>
  <c r="P49" i="2"/>
  <c r="O49" i="2"/>
  <c r="AC49" i="2"/>
  <c r="AC54" i="2"/>
  <c r="P54" i="2"/>
  <c r="P55" i="2"/>
  <c r="O55" i="2"/>
  <c r="AC55" i="2"/>
  <c r="P58" i="2"/>
  <c r="O58" i="2"/>
  <c r="AC58" i="2"/>
  <c r="AC69" i="2"/>
  <c r="P69" i="2"/>
  <c r="P72" i="2"/>
  <c r="O72" i="2"/>
  <c r="AC72" i="2"/>
  <c r="P82" i="2"/>
  <c r="O82" i="2"/>
  <c r="AC82" i="2"/>
  <c r="AC86" i="2"/>
  <c r="AC87" i="2"/>
  <c r="O88" i="2"/>
  <c r="O95" i="2"/>
  <c r="X12" i="2"/>
  <c r="X13" i="2"/>
  <c r="P13" i="2"/>
  <c r="O13" i="2"/>
  <c r="W13" i="2"/>
  <c r="X10" i="2"/>
  <c r="P10" i="2"/>
  <c r="O10" i="2"/>
  <c r="W10" i="2"/>
  <c r="AC11" i="2"/>
  <c r="P11" i="2"/>
  <c r="O11" i="2"/>
  <c r="AC12" i="2"/>
  <c r="P12" i="2"/>
  <c r="AC13" i="2"/>
  <c r="AC14" i="2"/>
  <c r="AC15" i="2"/>
  <c r="P15" i="2"/>
  <c r="X17" i="2"/>
  <c r="P17" i="2"/>
  <c r="O17" i="2"/>
  <c r="W17" i="2"/>
  <c r="X18" i="2"/>
  <c r="P18" i="2"/>
  <c r="O18" i="2"/>
  <c r="W18" i="2"/>
  <c r="AC20" i="2"/>
  <c r="P20" i="2"/>
  <c r="AC21" i="2"/>
  <c r="X24" i="2"/>
  <c r="P24" i="2"/>
  <c r="O24" i="2"/>
  <c r="W24" i="2"/>
  <c r="X25" i="2"/>
  <c r="P25" i="2"/>
  <c r="O25" i="2"/>
  <c r="W25" i="2"/>
  <c r="P34" i="2"/>
  <c r="AC37" i="2"/>
  <c r="P37" i="2"/>
  <c r="O37" i="2"/>
  <c r="AC38" i="2"/>
  <c r="AA38" i="2"/>
  <c r="P38" i="2"/>
  <c r="AC46" i="2"/>
  <c r="P50" i="2"/>
  <c r="O50" i="2"/>
  <c r="AC50" i="2"/>
  <c r="AC51" i="2"/>
  <c r="AC52" i="2"/>
  <c r="P63" i="2"/>
  <c r="O63" i="2"/>
  <c r="AC63" i="2"/>
  <c r="P66" i="2"/>
  <c r="O66" i="2"/>
  <c r="AC66" i="2"/>
  <c r="AC78" i="2"/>
  <c r="P78" i="2"/>
  <c r="O78" i="2"/>
  <c r="AC94" i="2"/>
  <c r="O94" i="2"/>
  <c r="P94" i="2"/>
  <c r="AC98" i="2"/>
  <c r="P98" i="2"/>
  <c r="P99" i="2"/>
  <c r="O99" i="2"/>
  <c r="AC99" i="2"/>
  <c r="P102" i="2"/>
  <c r="AC102" i="2"/>
  <c r="O102" i="2"/>
  <c r="AC111" i="2"/>
  <c r="P111" i="2"/>
  <c r="P123" i="2"/>
  <c r="P134" i="2"/>
  <c r="AC134" i="2"/>
  <c r="P148" i="2"/>
  <c r="AC148" i="2"/>
  <c r="AC153" i="2"/>
  <c r="P153" i="2"/>
  <c r="AA162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5" i="2"/>
  <c r="P105" i="2"/>
  <c r="AC107" i="2"/>
  <c r="P107" i="2"/>
  <c r="AC109" i="2"/>
  <c r="P109" i="2"/>
  <c r="O111" i="2"/>
  <c r="AC113" i="2"/>
  <c r="P120" i="2"/>
  <c r="AC120" i="2"/>
  <c r="O123" i="2"/>
  <c r="AC123" i="2"/>
  <c r="O125" i="2"/>
  <c r="AC125" i="2"/>
  <c r="O134" i="2"/>
  <c r="P141" i="2"/>
  <c r="O148" i="2"/>
  <c r="O153" i="2"/>
  <c r="P154" i="2"/>
  <c r="P159" i="2"/>
  <c r="AC159" i="2"/>
  <c r="AC162" i="2"/>
  <c r="P162" i="2"/>
  <c r="O162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C53" i="2"/>
  <c r="P59" i="2"/>
  <c r="O59" i="2"/>
  <c r="AC59" i="2"/>
  <c r="AC60" i="2"/>
  <c r="AC61" i="2"/>
  <c r="P62" i="2"/>
  <c r="O62" i="2"/>
  <c r="AC62" i="2"/>
  <c r="P67" i="2"/>
  <c r="O67" i="2"/>
  <c r="AC67" i="2"/>
  <c r="AC68" i="2"/>
  <c r="AC70" i="2"/>
  <c r="P71" i="2"/>
  <c r="O71" i="2"/>
  <c r="AC71" i="2"/>
  <c r="O76" i="2"/>
  <c r="AC76" i="2"/>
  <c r="AC79" i="2"/>
  <c r="AC80" i="2"/>
  <c r="P81" i="2"/>
  <c r="O81" i="2"/>
  <c r="AC81" i="2"/>
  <c r="O87" i="2"/>
  <c r="AC89" i="2"/>
  <c r="O89" i="2"/>
  <c r="O90" i="2"/>
  <c r="AC91" i="2"/>
  <c r="AC92" i="2"/>
  <c r="P93" i="2"/>
  <c r="O93" i="2"/>
  <c r="AC93" i="2"/>
  <c r="P96" i="2"/>
  <c r="O96" i="2"/>
  <c r="AC96" i="2"/>
  <c r="AC97" i="2"/>
  <c r="AC103" i="2"/>
  <c r="P103" i="2"/>
  <c r="O103" i="2"/>
  <c r="P104" i="2"/>
  <c r="AC106" i="2"/>
  <c r="P106" i="2"/>
  <c r="O106" i="2"/>
  <c r="AC108" i="2"/>
  <c r="P108" i="2"/>
  <c r="O108" i="2"/>
  <c r="AC110" i="2"/>
  <c r="P110" i="2"/>
  <c r="O110" i="2"/>
  <c r="AC112" i="2"/>
  <c r="P112" i="2"/>
  <c r="O112" i="2"/>
  <c r="AC114" i="2"/>
  <c r="AC115" i="2"/>
  <c r="AC116" i="2"/>
  <c r="AC117" i="2"/>
  <c r="AC118" i="2"/>
  <c r="AC119" i="2"/>
  <c r="AC124" i="2"/>
  <c r="P124" i="2"/>
  <c r="O124" i="2"/>
  <c r="O126" i="2"/>
  <c r="O127" i="2"/>
  <c r="AC129" i="2"/>
  <c r="O130" i="2"/>
  <c r="AC130" i="2"/>
  <c r="AC133" i="2"/>
  <c r="AC135" i="2"/>
  <c r="AC137" i="2"/>
  <c r="AC138" i="2"/>
  <c r="AC139" i="2"/>
  <c r="P139" i="2"/>
  <c r="O139" i="2"/>
  <c r="P140" i="2"/>
  <c r="O140" i="2"/>
  <c r="AC140" i="2"/>
  <c r="P142" i="2"/>
  <c r="O142" i="2"/>
  <c r="AC142" i="2"/>
  <c r="O143" i="2"/>
  <c r="P143" i="2"/>
  <c r="AC144" i="2"/>
  <c r="O145" i="2"/>
  <c r="P145" i="2"/>
  <c r="AC146" i="2"/>
  <c r="P147" i="2"/>
  <c r="O147" i="2"/>
  <c r="AC147" i="2"/>
  <c r="O155" i="2"/>
  <c r="AC156" i="2"/>
  <c r="AC161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C126" i="2"/>
  <c r="AC127" i="2"/>
  <c r="O129" i="2"/>
  <c r="AC132" i="2"/>
  <c r="O133" i="2"/>
  <c r="O137" i="2"/>
  <c r="O138" i="2"/>
  <c r="O144" i="2"/>
  <c r="O146" i="2"/>
  <c r="O149" i="2"/>
  <c r="O152" i="2"/>
  <c r="AC155" i="2"/>
  <c r="O157" i="2"/>
  <c r="O158" i="2"/>
  <c r="O161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N302" i="2"/>
  <c r="AN300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N268" i="2"/>
  <c r="AN266" i="2"/>
  <c r="AN264" i="2"/>
  <c r="AN262" i="2"/>
  <c r="AN260" i="2"/>
  <c r="AN258" i="2"/>
  <c r="AN256" i="2"/>
  <c r="AN254" i="2"/>
  <c r="AN252" i="2"/>
  <c r="AN250" i="2"/>
  <c r="AN248" i="2"/>
  <c r="AN301" i="2"/>
  <c r="AN297" i="2"/>
  <c r="AN293" i="2"/>
  <c r="AN289" i="2"/>
  <c r="AN285" i="2"/>
  <c r="AN281" i="2"/>
  <c r="AN277" i="2"/>
  <c r="AN273" i="2"/>
  <c r="AN269" i="2"/>
  <c r="AN265" i="2"/>
  <c r="AN261" i="2"/>
  <c r="AN257" i="2"/>
  <c r="AN253" i="2"/>
  <c r="AN249" i="2"/>
  <c r="AN245" i="2"/>
  <c r="AN243" i="2"/>
  <c r="AN241" i="2"/>
  <c r="AN239" i="2"/>
  <c r="AN237" i="2"/>
  <c r="AN235" i="2"/>
  <c r="AN233" i="2"/>
  <c r="AN231" i="2"/>
  <c r="AN299" i="2"/>
  <c r="AN295" i="2"/>
  <c r="AN291" i="2"/>
  <c r="AN287" i="2"/>
  <c r="AN232" i="2"/>
  <c r="AN236" i="2"/>
  <c r="AN240" i="2"/>
  <c r="AN48" i="2" s="1"/>
  <c r="AN244" i="2"/>
  <c r="AN247" i="2"/>
  <c r="AN251" i="2"/>
  <c r="AN255" i="2"/>
  <c r="AN259" i="2"/>
  <c r="AN263" i="2"/>
  <c r="AN267" i="2"/>
  <c r="AN271" i="2"/>
  <c r="AN275" i="2"/>
  <c r="AN279" i="2"/>
  <c r="AN283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N194" i="2"/>
  <c r="AN198" i="2"/>
  <c r="AN202" i="2"/>
  <c r="AN206" i="2"/>
  <c r="AN210" i="2"/>
  <c r="AN214" i="2"/>
  <c r="AN218" i="2"/>
  <c r="AN222" i="2"/>
  <c r="AN226" i="2"/>
  <c r="AN230" i="2"/>
  <c r="AN238" i="2"/>
  <c r="AN242" i="2"/>
  <c r="AN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AI327" i="2" l="1"/>
  <c r="AI303" i="2"/>
  <c r="AI304" i="2"/>
  <c r="AI307" i="2"/>
  <c r="AI325" i="2"/>
  <c r="AI326" i="2"/>
  <c r="AI305" i="2"/>
  <c r="AI328" i="2"/>
  <c r="AI323" i="2"/>
  <c r="AI190" i="2"/>
  <c r="AI295" i="2"/>
  <c r="AI277" i="2"/>
  <c r="AI97" i="2"/>
  <c r="AI53" i="2"/>
  <c r="AI62" i="2"/>
  <c r="AI232" i="2"/>
  <c r="AI214" i="2"/>
  <c r="AI300" i="2"/>
  <c r="AI258" i="2"/>
  <c r="AI234" i="2"/>
  <c r="AI138" i="2"/>
  <c r="AI121" i="2"/>
  <c r="AI257" i="2"/>
  <c r="AI188" i="2"/>
  <c r="AI147" i="2"/>
  <c r="AI89" i="2"/>
  <c r="AI29" i="2"/>
  <c r="AI281" i="2"/>
  <c r="AI216" i="2"/>
  <c r="AI204" i="2"/>
  <c r="AI169" i="2"/>
  <c r="AI94" i="2"/>
  <c r="AI39" i="2"/>
  <c r="AI154" i="2"/>
  <c r="AI132" i="2"/>
  <c r="AI186" i="2"/>
  <c r="AI149" i="2"/>
  <c r="AI167" i="2"/>
  <c r="AI9" i="2"/>
  <c r="AI213" i="2"/>
  <c r="AI111" i="2"/>
  <c r="AI198" i="2"/>
  <c r="AI11" i="2"/>
  <c r="AI46" i="2"/>
  <c r="AI141" i="2"/>
  <c r="AI299" i="2"/>
  <c r="AI104" i="2"/>
  <c r="AI30" i="2"/>
  <c r="AI248" i="2"/>
  <c r="AI175" i="2"/>
  <c r="AI179" i="2"/>
  <c r="AI105" i="2"/>
  <c r="AI298" i="2"/>
  <c r="AI267" i="2"/>
  <c r="AI235" i="2"/>
  <c r="AI152" i="2"/>
  <c r="AI65" i="2"/>
  <c r="AI240" i="2"/>
  <c r="AI238" i="2"/>
  <c r="AI103" i="2"/>
  <c r="AI51" i="2"/>
  <c r="AI221" i="2"/>
  <c r="AI162" i="2"/>
  <c r="AI203" i="2"/>
  <c r="AI42" i="2"/>
  <c r="AI100" i="2"/>
  <c r="AI122" i="2"/>
  <c r="AI271" i="2"/>
  <c r="AI158" i="2"/>
  <c r="AI70" i="2"/>
  <c r="AI38" i="2"/>
  <c r="AI279" i="2"/>
  <c r="AI302" i="2"/>
  <c r="AI301" i="2"/>
  <c r="AI266" i="2"/>
  <c r="AI233" i="2"/>
  <c r="AI146" i="2"/>
  <c r="AI61" i="2"/>
  <c r="AI245" i="2"/>
  <c r="T25" i="3"/>
  <c r="S25" i="3"/>
  <c r="V25" i="3"/>
  <c r="X25" i="3" s="1"/>
  <c r="Q25" i="3"/>
  <c r="W25" i="3"/>
  <c r="V16" i="3"/>
  <c r="AO251" i="2"/>
  <c r="Y25" i="3"/>
  <c r="AO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O300" i="2"/>
  <c r="U16" i="3"/>
  <c r="R14" i="2"/>
  <c r="AI14" i="2" s="1"/>
  <c r="AO206" i="2"/>
  <c r="S22" i="3"/>
  <c r="T28" i="3"/>
  <c r="Y21" i="3"/>
  <c r="T16" i="3"/>
  <c r="U26" i="3"/>
  <c r="V22" i="3"/>
  <c r="Y12" i="3"/>
  <c r="AO302" i="2"/>
  <c r="T22" i="3"/>
  <c r="Y9" i="3"/>
  <c r="S8" i="3"/>
  <c r="Q8" i="3"/>
  <c r="W8" i="3"/>
  <c r="V8" i="3"/>
  <c r="U8" i="3"/>
  <c r="X10" i="3"/>
  <c r="W26" i="3"/>
  <c r="AO220" i="2"/>
  <c r="AO267" i="2"/>
  <c r="AO227" i="2"/>
  <c r="Q19" i="3"/>
  <c r="Q16" i="3"/>
  <c r="S26" i="3"/>
  <c r="V26" i="3"/>
  <c r="AO286" i="2"/>
  <c r="Q26" i="3"/>
  <c r="AO199" i="2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K309" i="2"/>
  <c r="AO309" i="2" s="1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AI268" i="2" s="1"/>
  <c r="R59" i="2"/>
  <c r="AI59" i="2" s="1"/>
  <c r="R98" i="2"/>
  <c r="AI98" i="2" s="1"/>
  <c r="R141" i="2"/>
  <c r="AX2" i="2" s="1"/>
  <c r="R127" i="2"/>
  <c r="AI127" i="2" s="1"/>
  <c r="R85" i="2"/>
  <c r="AI85" i="2" s="1"/>
  <c r="R213" i="2"/>
  <c r="R37" i="2"/>
  <c r="AI37" i="2" s="1"/>
  <c r="R126" i="2"/>
  <c r="AI126" i="2" s="1"/>
  <c r="R78" i="2"/>
  <c r="AI78" i="2" s="1"/>
  <c r="R151" i="2"/>
  <c r="AI151" i="2" s="1"/>
  <c r="R210" i="2"/>
  <c r="AI210" i="2" s="1"/>
  <c r="R284" i="2"/>
  <c r="AI284" i="2" s="1"/>
  <c r="R48" i="2"/>
  <c r="R226" i="2"/>
  <c r="AI226" i="2" s="1"/>
  <c r="R158" i="2"/>
  <c r="R144" i="2"/>
  <c r="AI144" i="2" s="1"/>
  <c r="R96" i="2"/>
  <c r="AI96" i="2" s="1"/>
  <c r="R169" i="2"/>
  <c r="R299" i="2"/>
  <c r="R31" i="2"/>
  <c r="AI31" i="2" s="1"/>
  <c r="R227" i="2"/>
  <c r="AI227" i="2" s="1"/>
  <c r="R69" i="2"/>
  <c r="AI69" i="2" s="1"/>
  <c r="R179" i="2"/>
  <c r="R109" i="2"/>
  <c r="AI109" i="2" s="1"/>
  <c r="R177" i="2"/>
  <c r="AI177" i="2" s="1"/>
  <c r="R283" i="2"/>
  <c r="AI283" i="2" s="1"/>
  <c r="R16" i="2"/>
  <c r="AI16" i="2" s="1"/>
  <c r="R9" i="2"/>
  <c r="AK310" i="2"/>
  <c r="AO310" i="2" s="1"/>
  <c r="Y42" i="3"/>
  <c r="P308" i="2"/>
  <c r="O308" i="2"/>
  <c r="AC308" i="2"/>
  <c r="R38" i="2"/>
  <c r="R160" i="2"/>
  <c r="AI160" i="2" s="1"/>
  <c r="R192" i="2"/>
  <c r="AI192" i="2" s="1"/>
  <c r="R50" i="2"/>
  <c r="AI50" i="2" s="1"/>
  <c r="R146" i="2"/>
  <c r="R102" i="2"/>
  <c r="AI102" i="2" s="1"/>
  <c r="R258" i="2"/>
  <c r="R272" i="2"/>
  <c r="AI272" i="2" s="1"/>
  <c r="X36" i="3"/>
  <c r="X43" i="3"/>
  <c r="X40" i="3"/>
  <c r="X35" i="3"/>
  <c r="V19" i="3"/>
  <c r="R100" i="2"/>
  <c r="R20" i="2"/>
  <c r="AI20" i="2" s="1"/>
  <c r="R178" i="2"/>
  <c r="AI178" i="2" s="1"/>
  <c r="R131" i="2"/>
  <c r="AI131" i="2" s="1"/>
  <c r="R219" i="2"/>
  <c r="AI219" i="2" s="1"/>
  <c r="R279" i="2"/>
  <c r="R22" i="2"/>
  <c r="AI22" i="2" s="1"/>
  <c r="R42" i="2"/>
  <c r="R54" i="2"/>
  <c r="AI54" i="2" s="1"/>
  <c r="R91" i="2"/>
  <c r="AI91" i="2" s="1"/>
  <c r="R116" i="2"/>
  <c r="AI116" i="2" s="1"/>
  <c r="R135" i="2"/>
  <c r="AI135" i="2" s="1"/>
  <c r="R161" i="2"/>
  <c r="AI161" i="2" s="1"/>
  <c r="R263" i="2"/>
  <c r="AI263" i="2" s="1"/>
  <c r="R67" i="2"/>
  <c r="AI67" i="2" s="1"/>
  <c r="R88" i="2"/>
  <c r="AI88" i="2" s="1"/>
  <c r="R105" i="2"/>
  <c r="R120" i="2"/>
  <c r="AI120" i="2" s="1"/>
  <c r="R142" i="2"/>
  <c r="AI142" i="2" s="1"/>
  <c r="R159" i="2"/>
  <c r="AI159" i="2" s="1"/>
  <c r="R173" i="2"/>
  <c r="AI173" i="2" s="1"/>
  <c r="R183" i="2"/>
  <c r="AI183" i="2" s="1"/>
  <c r="R270" i="2"/>
  <c r="AI270" i="2" s="1"/>
  <c r="R218" i="2"/>
  <c r="AI218" i="2" s="1"/>
  <c r="R267" i="2"/>
  <c r="R291" i="2"/>
  <c r="AI291" i="2" s="1"/>
  <c r="R276" i="2"/>
  <c r="AI276" i="2" s="1"/>
  <c r="R292" i="2"/>
  <c r="AI292" i="2" s="1"/>
  <c r="R301" i="2"/>
  <c r="R73" i="2"/>
  <c r="AI73" i="2" s="1"/>
  <c r="R27" i="2"/>
  <c r="AI27" i="2" s="1"/>
  <c r="Y43" i="3"/>
  <c r="X39" i="3"/>
  <c r="R19" i="3"/>
  <c r="W16" i="3"/>
  <c r="X46" i="3"/>
  <c r="W28" i="3"/>
  <c r="Q28" i="3"/>
  <c r="R64" i="2"/>
  <c r="AI64" i="2" s="1"/>
  <c r="R52" i="2"/>
  <c r="AI52" i="2" s="1"/>
  <c r="R12" i="2"/>
  <c r="AI12" i="2" s="1"/>
  <c r="R122" i="2"/>
  <c r="R229" i="2"/>
  <c r="AI229" i="2" s="1"/>
  <c r="R18" i="2"/>
  <c r="AI18" i="2" s="1"/>
  <c r="R40" i="2"/>
  <c r="R46" i="2" s="1"/>
  <c r="R79" i="2"/>
  <c r="AI79" i="2" s="1"/>
  <c r="R114" i="2"/>
  <c r="AI114" i="2" s="1"/>
  <c r="R130" i="2"/>
  <c r="AI130" i="2" s="1"/>
  <c r="R186" i="2"/>
  <c r="R63" i="2"/>
  <c r="AI63" i="2" s="1"/>
  <c r="R82" i="2"/>
  <c r="AI82" i="2" s="1"/>
  <c r="R111" i="2"/>
  <c r="R139" i="2"/>
  <c r="AI139" i="2" s="1"/>
  <c r="R154" i="2"/>
  <c r="R171" i="2"/>
  <c r="AI171" i="2" s="1"/>
  <c r="R181" i="2"/>
  <c r="AI181" i="2" s="1"/>
  <c r="R216" i="2"/>
  <c r="R261" i="2"/>
  <c r="AI261" i="2" s="1"/>
  <c r="R287" i="2"/>
  <c r="AI287" i="2" s="1"/>
  <c r="R288" i="2"/>
  <c r="AI288" i="2" s="1"/>
  <c r="R297" i="2"/>
  <c r="AI297" i="2" s="1"/>
  <c r="R83" i="2"/>
  <c r="AI83" i="2" s="1"/>
  <c r="R75" i="2"/>
  <c r="AI75" i="2" s="1"/>
  <c r="R29" i="2"/>
  <c r="R51" i="2"/>
  <c r="R113" i="2"/>
  <c r="AI113" i="2" s="1"/>
  <c r="R211" i="2"/>
  <c r="AI211" i="2" s="1"/>
  <c r="R149" i="2"/>
  <c r="R221" i="2"/>
  <c r="R11" i="2"/>
  <c r="R25" i="2"/>
  <c r="AI25" i="2" s="1"/>
  <c r="R44" i="2"/>
  <c r="AI44" i="2" s="1"/>
  <c r="R61" i="2"/>
  <c r="R94" i="2"/>
  <c r="R118" i="2"/>
  <c r="AI118" i="2" s="1"/>
  <c r="R138" i="2"/>
  <c r="R165" i="2"/>
  <c r="AI165" i="2" s="1"/>
  <c r="R55" i="2"/>
  <c r="AI55" i="2" s="1"/>
  <c r="R72" i="2"/>
  <c r="AI72" i="2" s="1"/>
  <c r="R93" i="2"/>
  <c r="AI93" i="2" s="1"/>
  <c r="R107" i="2"/>
  <c r="AI107" i="2" s="1"/>
  <c r="R124" i="2"/>
  <c r="AI124" i="2" s="1"/>
  <c r="R148" i="2"/>
  <c r="AI148" i="2" s="1"/>
  <c r="R163" i="2"/>
  <c r="AI163" i="2" s="1"/>
  <c r="R175" i="2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R56" i="2"/>
  <c r="AI56" i="2" s="1"/>
  <c r="R36" i="2"/>
  <c r="AI36" i="2" s="1"/>
  <c r="R33" i="2"/>
  <c r="AI33" i="2" s="1"/>
  <c r="R23" i="2"/>
  <c r="AI23" i="2" s="1"/>
  <c r="Y37" i="3"/>
  <c r="Y22" i="3"/>
  <c r="X44" i="3"/>
  <c r="T8" i="3"/>
  <c r="R8" i="3"/>
  <c r="Y39" i="3"/>
  <c r="U19" i="3"/>
  <c r="W19" i="3"/>
  <c r="X41" i="3"/>
  <c r="R101" i="2"/>
  <c r="AI101" i="2" s="1"/>
  <c r="R15" i="2"/>
  <c r="AI15" i="2" s="1"/>
  <c r="R132" i="2"/>
  <c r="R166" i="2"/>
  <c r="AI166" i="2" s="1"/>
  <c r="R212" i="2"/>
  <c r="AI212" i="2" s="1"/>
  <c r="R128" i="2"/>
  <c r="AI128" i="2" s="1"/>
  <c r="R152" i="2"/>
  <c r="R214" i="2"/>
  <c r="R222" i="2"/>
  <c r="AI222" i="2" s="1"/>
  <c r="R262" i="2"/>
  <c r="AI262" i="2" s="1"/>
  <c r="R13" i="2"/>
  <c r="AI13" i="2" s="1"/>
  <c r="R21" i="2"/>
  <c r="AI21" i="2" s="1"/>
  <c r="R35" i="2"/>
  <c r="AI35" i="2" s="1"/>
  <c r="R41" i="2"/>
  <c r="AI41" i="2" s="1"/>
  <c r="R45" i="2"/>
  <c r="AI45" i="2" s="1"/>
  <c r="R53" i="2"/>
  <c r="R68" i="2"/>
  <c r="AI68" i="2" s="1"/>
  <c r="R80" i="2"/>
  <c r="AI80" i="2" s="1"/>
  <c r="R97" i="2"/>
  <c r="R115" i="2"/>
  <c r="AI115" i="2" s="1"/>
  <c r="R119" i="2"/>
  <c r="AI119" i="2" s="1"/>
  <c r="R133" i="2"/>
  <c r="AI133" i="2" s="1"/>
  <c r="R143" i="2"/>
  <c r="AI143" i="2" s="1"/>
  <c r="R156" i="2"/>
  <c r="AI156" i="2" s="1"/>
  <c r="R168" i="2"/>
  <c r="AI168" i="2" s="1"/>
  <c r="R189" i="2"/>
  <c r="AI189" i="2" s="1"/>
  <c r="R58" i="2"/>
  <c r="AI58" i="2" s="1"/>
  <c r="R66" i="2"/>
  <c r="AI66" i="2" s="1"/>
  <c r="R76" i="2"/>
  <c r="AI76" i="2" s="1"/>
  <c r="R87" i="2"/>
  <c r="AI87" i="2" s="1"/>
  <c r="R95" i="2"/>
  <c r="AI95" i="2" s="1"/>
  <c r="R103" i="2"/>
  <c r="R108" i="2"/>
  <c r="AI108" i="2" s="1"/>
  <c r="R112" i="2"/>
  <c r="AI112" i="2" s="1"/>
  <c r="R125" i="2"/>
  <c r="AI125" i="2" s="1"/>
  <c r="R140" i="2"/>
  <c r="AI140" i="2" s="1"/>
  <c r="R150" i="2"/>
  <c r="AI150" i="2" s="1"/>
  <c r="R155" i="2"/>
  <c r="AI155" i="2" s="1"/>
  <c r="R167" i="2"/>
  <c r="R172" i="2"/>
  <c r="AI172" i="2" s="1"/>
  <c r="R176" i="2"/>
  <c r="AI176" i="2" s="1"/>
  <c r="R182" i="2"/>
  <c r="AI182" i="2" s="1"/>
  <c r="R188" i="2"/>
  <c r="R259" i="2"/>
  <c r="AI259" i="2" s="1"/>
  <c r="R209" i="2"/>
  <c r="AI209" i="2" s="1"/>
  <c r="R217" i="2"/>
  <c r="AI217" i="2" s="1"/>
  <c r="R225" i="2"/>
  <c r="AI225" i="2" s="1"/>
  <c r="R266" i="2"/>
  <c r="R282" i="2"/>
  <c r="AI282" i="2" s="1"/>
  <c r="R290" i="2"/>
  <c r="AI290" i="2" s="1"/>
  <c r="R265" i="2"/>
  <c r="AI265" i="2" s="1"/>
  <c r="R273" i="2"/>
  <c r="AI273" i="2" s="1"/>
  <c r="R281" i="2"/>
  <c r="R289" i="2"/>
  <c r="AI289" i="2" s="1"/>
  <c r="R298" i="2"/>
  <c r="R300" i="2"/>
  <c r="R84" i="2"/>
  <c r="AI84" i="2" s="1"/>
  <c r="R57" i="2"/>
  <c r="AI57" i="2" s="1"/>
  <c r="R30" i="2"/>
  <c r="R26" i="2"/>
  <c r="AI26" i="2" s="1"/>
  <c r="R89" i="2"/>
  <c r="R77" i="2"/>
  <c r="AI77" i="2" s="1"/>
  <c r="R65" i="2"/>
  <c r="R34" i="2"/>
  <c r="AI34" i="2" s="1"/>
  <c r="R157" i="2"/>
  <c r="AI157" i="2" s="1"/>
  <c r="R191" i="2"/>
  <c r="AI191" i="2" s="1"/>
  <c r="R121" i="2"/>
  <c r="R136" i="2"/>
  <c r="AI136" i="2" s="1"/>
  <c r="R164" i="2"/>
  <c r="AI164" i="2" s="1"/>
  <c r="R220" i="2"/>
  <c r="AI220" i="2" s="1"/>
  <c r="R228" i="2"/>
  <c r="AI228" i="2" s="1"/>
  <c r="R10" i="2"/>
  <c r="AI10" i="2" s="1"/>
  <c r="R17" i="2"/>
  <c r="AI17" i="2" s="1"/>
  <c r="R24" i="2"/>
  <c r="AI24" i="2" s="1"/>
  <c r="R39" i="2"/>
  <c r="R43" i="2"/>
  <c r="AI43" i="2" s="1"/>
  <c r="R49" i="2"/>
  <c r="AI49" i="2" s="1"/>
  <c r="R60" i="2"/>
  <c r="AI60" i="2" s="1"/>
  <c r="R70" i="2"/>
  <c r="R92" i="2"/>
  <c r="AI92" i="2" s="1"/>
  <c r="R104" i="2"/>
  <c r="R117" i="2"/>
  <c r="AI117" i="2" s="1"/>
  <c r="R129" i="2"/>
  <c r="AI129" i="2" s="1"/>
  <c r="R137" i="2"/>
  <c r="AI137" i="2" s="1"/>
  <c r="R145" i="2"/>
  <c r="AI145" i="2" s="1"/>
  <c r="R185" i="2"/>
  <c r="AI185" i="2" s="1"/>
  <c r="R278" i="2"/>
  <c r="AI278" i="2" s="1"/>
  <c r="R62" i="2"/>
  <c r="R71" i="2"/>
  <c r="AI71" i="2" s="1"/>
  <c r="R81" i="2"/>
  <c r="AI81" i="2" s="1"/>
  <c r="R90" i="2"/>
  <c r="AI90" i="2" s="1"/>
  <c r="R99" i="2"/>
  <c r="AI99" i="2" s="1"/>
  <c r="R106" i="2"/>
  <c r="AI106" i="2" s="1"/>
  <c r="R110" i="2"/>
  <c r="AI110" i="2" s="1"/>
  <c r="R123" i="2"/>
  <c r="AI123" i="2" s="1"/>
  <c r="R134" i="2"/>
  <c r="AI134" i="2" s="1"/>
  <c r="R147" i="2"/>
  <c r="R153" i="2"/>
  <c r="AI153" i="2" s="1"/>
  <c r="R162" i="2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R285" i="2"/>
  <c r="AI285" i="2" s="1"/>
  <c r="R293" i="2"/>
  <c r="AI293" i="2" s="1"/>
  <c r="R296" i="2"/>
  <c r="AI296" i="2" s="1"/>
  <c r="R74" i="2"/>
  <c r="AI74" i="2" s="1"/>
  <c r="R32" i="2"/>
  <c r="AI32" i="2" s="1"/>
  <c r="R28" i="2"/>
  <c r="AI28" i="2" s="1"/>
  <c r="R19" i="2"/>
  <c r="AI19" i="2" s="1"/>
  <c r="R86" i="2"/>
  <c r="AI86" i="2" s="1"/>
  <c r="P47" i="2"/>
  <c r="AC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7" i="2"/>
  <c r="AC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AI48" i="2" s="1"/>
  <c r="G311" i="2"/>
  <c r="H310" i="2"/>
  <c r="R302" i="2"/>
  <c r="R257" i="2"/>
  <c r="R256" i="2"/>
  <c r="AI256" i="2" s="1"/>
  <c r="R253" i="2"/>
  <c r="AI253" i="2" s="1"/>
  <c r="R252" i="2"/>
  <c r="AI252" i="2" s="1"/>
  <c r="R249" i="2"/>
  <c r="AI249" i="2" s="1"/>
  <c r="R248" i="2"/>
  <c r="R244" i="2"/>
  <c r="AI244" i="2" s="1"/>
  <c r="R243" i="2"/>
  <c r="AI243" i="2" s="1"/>
  <c r="R240" i="2"/>
  <c r="R239" i="2"/>
  <c r="AI239" i="2" s="1"/>
  <c r="R236" i="2"/>
  <c r="AI236" i="2" s="1"/>
  <c r="R235" i="2"/>
  <c r="R232" i="2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R233" i="2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R237" i="2"/>
  <c r="AI237" i="2" s="1"/>
  <c r="R247" i="2"/>
  <c r="AI247" i="2" s="1"/>
  <c r="R246" i="2"/>
  <c r="AI246" i="2" s="1"/>
  <c r="R245" i="2"/>
  <c r="R230" i="2"/>
  <c r="AI230" i="2" s="1"/>
  <c r="R206" i="2"/>
  <c r="AI206" i="2" s="1"/>
  <c r="R205" i="2"/>
  <c r="AI205" i="2" s="1"/>
  <c r="R204" i="2"/>
  <c r="R198" i="2"/>
  <c r="R197" i="2"/>
  <c r="AI197" i="2" s="1"/>
  <c r="R195" i="2"/>
  <c r="AI195" i="2" s="1"/>
  <c r="R203" i="2"/>
  <c r="R196" i="2"/>
  <c r="AI196" i="2" s="1"/>
  <c r="P309" i="2"/>
  <c r="AC309" i="2"/>
  <c r="O309" i="2"/>
  <c r="AI309" i="2" l="1"/>
  <c r="AI308" i="2"/>
  <c r="AI40" i="2"/>
  <c r="X22" i="3"/>
  <c r="AR190" i="2"/>
  <c r="AQ304" i="2"/>
  <c r="R47" i="2"/>
  <c r="AI47" i="2" s="1"/>
  <c r="AR176" i="2"/>
  <c r="AP119" i="2"/>
  <c r="AR68" i="2"/>
  <c r="AQ157" i="2"/>
  <c r="AQ71" i="2"/>
  <c r="AR290" i="2"/>
  <c r="AQ133" i="2"/>
  <c r="AQ75" i="2"/>
  <c r="AP264" i="2"/>
  <c r="AP70" i="2"/>
  <c r="AQ65" i="2"/>
  <c r="AP265" i="2"/>
  <c r="AR18" i="2"/>
  <c r="AP30" i="2"/>
  <c r="AP37" i="2"/>
  <c r="AQ137" i="2"/>
  <c r="AP94" i="2"/>
  <c r="AP266" i="2"/>
  <c r="AP179" i="2"/>
  <c r="AQ161" i="2"/>
  <c r="AQ86" i="2"/>
  <c r="AR57" i="2"/>
  <c r="AQ41" i="2"/>
  <c r="AP25" i="2"/>
  <c r="AP82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K311" i="2"/>
  <c r="AO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P326" i="2"/>
  <c r="AR303" i="2"/>
  <c r="AQ16" i="2"/>
  <c r="AP135" i="2"/>
  <c r="AQ135" i="2"/>
  <c r="AQ272" i="2"/>
  <c r="AQ325" i="2"/>
  <c r="AR325" i="2"/>
  <c r="AR191" i="2"/>
  <c r="AP325" i="2"/>
  <c r="AP190" i="2"/>
  <c r="AR135" i="2"/>
  <c r="AR323" i="2"/>
  <c r="AQ303" i="2"/>
  <c r="AR326" i="2"/>
  <c r="AP328" i="2"/>
  <c r="AQ39" i="2"/>
  <c r="AP303" i="2"/>
  <c r="AQ326" i="2"/>
  <c r="AR107" i="2"/>
  <c r="AQ111" i="2"/>
  <c r="AP127" i="2"/>
  <c r="AR272" i="2"/>
  <c r="AQ190" i="2"/>
  <c r="AR77" i="2"/>
  <c r="AP39" i="2"/>
  <c r="AP77" i="2"/>
  <c r="AP107" i="2"/>
  <c r="AQ131" i="2"/>
  <c r="AP131" i="2"/>
  <c r="AP167" i="2"/>
  <c r="AQ177" i="2"/>
  <c r="AQ107" i="2"/>
  <c r="AR131" i="2"/>
  <c r="AR39" i="2"/>
  <c r="AP16" i="2"/>
  <c r="AQ327" i="2"/>
  <c r="AP177" i="2"/>
  <c r="AQ191" i="2"/>
  <c r="AP272" i="2"/>
  <c r="AQ305" i="2"/>
  <c r="AR177" i="2"/>
  <c r="AP191" i="2"/>
  <c r="AR111" i="2"/>
  <c r="AP111" i="2"/>
  <c r="AR127" i="2"/>
  <c r="AQ77" i="2"/>
  <c r="AQ60" i="2"/>
  <c r="AQ156" i="2"/>
  <c r="AP327" i="2"/>
  <c r="AP324" i="2"/>
  <c r="AQ323" i="2"/>
  <c r="AR327" i="2"/>
  <c r="AR138" i="2"/>
  <c r="AR306" i="2"/>
  <c r="AQ307" i="2"/>
  <c r="AQ43" i="2"/>
  <c r="AP323" i="2"/>
  <c r="AP305" i="2"/>
  <c r="AR305" i="2"/>
  <c r="AR328" i="2"/>
  <c r="AP66" i="2"/>
  <c r="AQ221" i="2"/>
  <c r="AQ90" i="2"/>
  <c r="AP60" i="2"/>
  <c r="AR307" i="2"/>
  <c r="AR110" i="2"/>
  <c r="AP110" i="2"/>
  <c r="AQ110" i="2"/>
  <c r="AQ27" i="2"/>
  <c r="AR65" i="2"/>
  <c r="AR60" i="2"/>
  <c r="AP307" i="2"/>
  <c r="AQ127" i="2"/>
  <c r="AQ328" i="2"/>
  <c r="AR100" i="2"/>
  <c r="AP304" i="2"/>
  <c r="AR90" i="2"/>
  <c r="AP298" i="2"/>
  <c r="AR94" i="2"/>
  <c r="AP165" i="2"/>
  <c r="AQ45" i="2"/>
  <c r="AQ25" i="2"/>
  <c r="AP27" i="2"/>
  <c r="AQ147" i="2"/>
  <c r="AQ265" i="2"/>
  <c r="AR298" i="2"/>
  <c r="AP289" i="2"/>
  <c r="AP43" i="2"/>
  <c r="AR165" i="2"/>
  <c r="AR43" i="2"/>
  <c r="AR169" i="2"/>
  <c r="AR117" i="2"/>
  <c r="AQ165" i="2"/>
  <c r="AP138" i="2"/>
  <c r="AQ138" i="2"/>
  <c r="AP169" i="2"/>
  <c r="AQ169" i="2"/>
  <c r="AR67" i="2"/>
  <c r="AR21" i="2"/>
  <c r="AP229" i="2"/>
  <c r="AP161" i="2"/>
  <c r="AQ101" i="2"/>
  <c r="AP101" i="2"/>
  <c r="AR281" i="2"/>
  <c r="AQ281" i="2"/>
  <c r="AP29" i="2"/>
  <c r="AQ29" i="2"/>
  <c r="AR44" i="2"/>
  <c r="AR87" i="2"/>
  <c r="AQ87" i="2"/>
  <c r="AR179" i="2"/>
  <c r="AQ179" i="2"/>
  <c r="AR137" i="2"/>
  <c r="AP38" i="2"/>
  <c r="AQ178" i="2"/>
  <c r="AR45" i="2"/>
  <c r="AP45" i="2"/>
  <c r="AR148" i="2"/>
  <c r="AQ37" i="2"/>
  <c r="AR95" i="2"/>
  <c r="AP95" i="2"/>
  <c r="AR66" i="2"/>
  <c r="AR86" i="2"/>
  <c r="AR37" i="2"/>
  <c r="AP86" i="2"/>
  <c r="AP44" i="2"/>
  <c r="AP301" i="2"/>
  <c r="AQ66" i="2"/>
  <c r="AR38" i="2"/>
  <c r="AQ95" i="2"/>
  <c r="AR264" i="2"/>
  <c r="AQ213" i="2"/>
  <c r="AQ214" i="2"/>
  <c r="AQ271" i="2"/>
  <c r="AP286" i="2"/>
  <c r="AP217" i="2"/>
  <c r="AQ324" i="2"/>
  <c r="AR286" i="2"/>
  <c r="AQ286" i="2"/>
  <c r="AR301" i="2"/>
  <c r="AR324" i="2"/>
  <c r="AQ264" i="2"/>
  <c r="AQ217" i="2"/>
  <c r="AR217" i="2"/>
  <c r="AQ301" i="2"/>
  <c r="AP299" i="2"/>
  <c r="AP142" i="2"/>
  <c r="AQ142" i="2"/>
  <c r="AR142" i="2"/>
  <c r="AQ228" i="2"/>
  <c r="AR228" i="2"/>
  <c r="AP228" i="2"/>
  <c r="AP288" i="2"/>
  <c r="AQ288" i="2"/>
  <c r="AR88" i="2"/>
  <c r="AP10" i="2"/>
  <c r="AQ10" i="2"/>
  <c r="AQ278" i="2"/>
  <c r="AR278" i="2"/>
  <c r="AP278" i="2"/>
  <c r="AR280" i="2"/>
  <c r="AP280" i="2"/>
  <c r="AQ280" i="2"/>
  <c r="AP293" i="2"/>
  <c r="AR293" i="2"/>
  <c r="AQ293" i="2"/>
  <c r="AP281" i="2"/>
  <c r="AQ32" i="2"/>
  <c r="AR32" i="2"/>
  <c r="AP32" i="2"/>
  <c r="AQ170" i="2"/>
  <c r="AR170" i="2"/>
  <c r="AP170" i="2"/>
  <c r="AP84" i="2"/>
  <c r="AQ84" i="2"/>
  <c r="AR84" i="2"/>
  <c r="AP144" i="2"/>
  <c r="AQ144" i="2"/>
  <c r="AQ282" i="2"/>
  <c r="AP282" i="2"/>
  <c r="AR29" i="2"/>
  <c r="AQ44" i="2"/>
  <c r="AR16" i="2"/>
  <c r="AP87" i="2"/>
  <c r="AR69" i="2"/>
  <c r="AQ69" i="2"/>
  <c r="AP69" i="2"/>
  <c r="AR116" i="2"/>
  <c r="AQ116" i="2"/>
  <c r="AP116" i="2"/>
  <c r="AQ18" i="2"/>
  <c r="AP18" i="2"/>
  <c r="AR10" i="2"/>
  <c r="AR282" i="2"/>
  <c r="AP117" i="2"/>
  <c r="AR161" i="2"/>
  <c r="AP221" i="2"/>
  <c r="AQ298" i="2"/>
  <c r="AU298" i="2" s="1"/>
  <c r="AP214" i="2"/>
  <c r="AR271" i="2"/>
  <c r="AQ12" i="2"/>
  <c r="AR12" i="2"/>
  <c r="AQ117" i="2"/>
  <c r="AR214" i="2"/>
  <c r="AP137" i="2"/>
  <c r="AP271" i="2"/>
  <c r="AQ97" i="2"/>
  <c r="AP52" i="2"/>
  <c r="AQ52" i="2"/>
  <c r="AQ181" i="2"/>
  <c r="AQ143" i="2"/>
  <c r="AQ79" i="2"/>
  <c r="AR97" i="2"/>
  <c r="AP72" i="2"/>
  <c r="AP71" i="2"/>
  <c r="AP79" i="2"/>
  <c r="AQ72" i="2"/>
  <c r="AP178" i="2"/>
  <c r="AQ67" i="2"/>
  <c r="AR79" i="2"/>
  <c r="AP97" i="2"/>
  <c r="AR102" i="2"/>
  <c r="AR52" i="2"/>
  <c r="AR71" i="2"/>
  <c r="AR101" i="2"/>
  <c r="AP156" i="2"/>
  <c r="AR156" i="2"/>
  <c r="AP121" i="2"/>
  <c r="AQ121" i="2"/>
  <c r="AR54" i="2"/>
  <c r="AP152" i="2"/>
  <c r="AP75" i="2"/>
  <c r="AP41" i="2"/>
  <c r="AR70" i="2"/>
  <c r="AQ274" i="2"/>
  <c r="AP182" i="2"/>
  <c r="AR211" i="2"/>
  <c r="AQ57" i="2"/>
  <c r="AQ85" i="2"/>
  <c r="AP85" i="2"/>
  <c r="AQ267" i="2"/>
  <c r="AP267" i="2"/>
  <c r="AP88" i="2"/>
  <c r="AQ88" i="2"/>
  <c r="AR273" i="2"/>
  <c r="AR121" i="2"/>
  <c r="AR151" i="2"/>
  <c r="AR41" i="2"/>
  <c r="AQ94" i="2"/>
  <c r="AQ263" i="2"/>
  <c r="AR25" i="2"/>
  <c r="AR221" i="2"/>
  <c r="AP90" i="2"/>
  <c r="AR147" i="2"/>
  <c r="AP147" i="2"/>
  <c r="AR265" i="2"/>
  <c r="AP270" i="2"/>
  <c r="AQ289" i="2"/>
  <c r="AR64" i="2"/>
  <c r="AP65" i="2"/>
  <c r="AP100" i="2"/>
  <c r="AQ100" i="2"/>
  <c r="AR27" i="2"/>
  <c r="AP185" i="2"/>
  <c r="AQ148" i="2"/>
  <c r="AP148" i="2"/>
  <c r="AP146" i="2"/>
  <c r="AR173" i="2"/>
  <c r="AQ78" i="2"/>
  <c r="AR152" i="2"/>
  <c r="AP78" i="2"/>
  <c r="AQ104" i="2"/>
  <c r="AR146" i="2"/>
  <c r="AR144" i="2"/>
  <c r="AQ185" i="2"/>
  <c r="AR105" i="2"/>
  <c r="AP105" i="2"/>
  <c r="AQ105" i="2"/>
  <c r="AR78" i="2"/>
  <c r="AQ152" i="2"/>
  <c r="AR185" i="2"/>
  <c r="AQ283" i="2"/>
  <c r="AP109" i="2"/>
  <c r="AP283" i="2"/>
  <c r="AP63" i="2"/>
  <c r="AQ259" i="2"/>
  <c r="AP300" i="2"/>
  <c r="AQ15" i="2"/>
  <c r="AP56" i="2"/>
  <c r="AQ284" i="2"/>
  <c r="AQ146" i="2"/>
  <c r="AP104" i="2"/>
  <c r="AR75" i="2"/>
  <c r="AP118" i="2"/>
  <c r="AQ118" i="2"/>
  <c r="AR118" i="2"/>
  <c r="AQ70" i="2"/>
  <c r="AR274" i="2"/>
  <c r="AP181" i="2"/>
  <c r="AP24" i="2"/>
  <c r="AP219" i="2"/>
  <c r="AQ54" i="2"/>
  <c r="AP57" i="2"/>
  <c r="AR85" i="2"/>
  <c r="AR259" i="2"/>
  <c r="AQ300" i="2"/>
  <c r="AP287" i="2"/>
  <c r="AP15" i="2"/>
  <c r="AR283" i="2"/>
  <c r="AQ109" i="2"/>
  <c r="AR149" i="2"/>
  <c r="AQ216" i="2"/>
  <c r="AP216" i="2"/>
  <c r="AP273" i="2"/>
  <c r="AQ273" i="2"/>
  <c r="AR216" i="2"/>
  <c r="AP149" i="2"/>
  <c r="AR285" i="2"/>
  <c r="AP211" i="2"/>
  <c r="AR53" i="2"/>
  <c r="AR109" i="2"/>
  <c r="AR181" i="2"/>
  <c r="AQ24" i="2"/>
  <c r="AQ219" i="2"/>
  <c r="AR229" i="2"/>
  <c r="AP54" i="2"/>
  <c r="AR104" i="2"/>
  <c r="AQ82" i="2"/>
  <c r="AR212" i="2"/>
  <c r="AP274" i="2"/>
  <c r="AR13" i="2"/>
  <c r="AP263" i="2"/>
  <c r="AP64" i="2"/>
  <c r="AP275" i="2"/>
  <c r="AR270" i="2"/>
  <c r="AR289" i="2"/>
  <c r="AP13" i="2"/>
  <c r="AQ167" i="2"/>
  <c r="AQ64" i="2"/>
  <c r="AR275" i="2"/>
  <c r="AQ159" i="2"/>
  <c r="AP276" i="2"/>
  <c r="AQ58" i="2"/>
  <c r="AP213" i="2"/>
  <c r="AR299" i="2"/>
  <c r="AR82" i="2"/>
  <c r="AP212" i="2"/>
  <c r="AR128" i="2"/>
  <c r="AP128" i="2"/>
  <c r="AQ128" i="2"/>
  <c r="AQ276" i="2"/>
  <c r="AR276" i="2"/>
  <c r="AP58" i="2"/>
  <c r="AR24" i="2"/>
  <c r="AR219" i="2"/>
  <c r="AQ182" i="2"/>
  <c r="AR182" i="2"/>
  <c r="AQ285" i="2"/>
  <c r="AQ299" i="2"/>
  <c r="AR300" i="2"/>
  <c r="AQ63" i="2"/>
  <c r="AR63" i="2"/>
  <c r="AQ212" i="2"/>
  <c r="AP159" i="2"/>
  <c r="AR15" i="2"/>
  <c r="AP143" i="2"/>
  <c r="AR143" i="2"/>
  <c r="AQ56" i="2"/>
  <c r="AR56" i="2"/>
  <c r="AR266" i="2"/>
  <c r="AP284" i="2"/>
  <c r="AQ211" i="2"/>
  <c r="AQ287" i="2"/>
  <c r="AR287" i="2"/>
  <c r="AQ108" i="2"/>
  <c r="AR108" i="2"/>
  <c r="AP108" i="2"/>
  <c r="AP53" i="2"/>
  <c r="AQ53" i="2"/>
  <c r="AQ163" i="2"/>
  <c r="AP163" i="2"/>
  <c r="AR163" i="2"/>
  <c r="AQ149" i="2"/>
  <c r="AR72" i="2"/>
  <c r="AQ102" i="2"/>
  <c r="AQ306" i="2"/>
  <c r="AQ21" i="2"/>
  <c r="AP21" i="2"/>
  <c r="AR58" i="2"/>
  <c r="AR213" i="2"/>
  <c r="AQ229" i="2"/>
  <c r="AP67" i="2"/>
  <c r="AP259" i="2"/>
  <c r="AP285" i="2"/>
  <c r="AP306" i="2"/>
  <c r="AP102" i="2"/>
  <c r="AR159" i="2"/>
  <c r="AQ266" i="2"/>
  <c r="AR284" i="2"/>
  <c r="AR304" i="2"/>
  <c r="AR167" i="2"/>
  <c r="AP114" i="2"/>
  <c r="AQ114" i="2"/>
  <c r="AR114" i="2"/>
  <c r="AQ275" i="2"/>
  <c r="AP12" i="2"/>
  <c r="AR126" i="2"/>
  <c r="AQ126" i="2"/>
  <c r="AP126" i="2"/>
  <c r="AR125" i="2"/>
  <c r="AQ125" i="2"/>
  <c r="AP125" i="2"/>
  <c r="AR164" i="2"/>
  <c r="AP164" i="2"/>
  <c r="AQ164" i="2"/>
  <c r="AR288" i="2"/>
  <c r="AQ13" i="2"/>
  <c r="AR263" i="2"/>
  <c r="AQ38" i="2"/>
  <c r="AQ173" i="2"/>
  <c r="AP173" i="2"/>
  <c r="AR178" i="2"/>
  <c r="AR112" i="2"/>
  <c r="AP112" i="2"/>
  <c r="AQ112" i="2"/>
  <c r="AR267" i="2"/>
  <c r="AP115" i="2"/>
  <c r="AQ115" i="2"/>
  <c r="AR115" i="2"/>
  <c r="AQ151" i="2"/>
  <c r="AP151" i="2"/>
  <c r="AR196" i="2"/>
  <c r="AP196" i="2"/>
  <c r="AQ196" i="2"/>
  <c r="AQ195" i="2"/>
  <c r="AP195" i="2"/>
  <c r="AR195" i="2"/>
  <c r="AQ198" i="2"/>
  <c r="AP198" i="2"/>
  <c r="AR198" i="2"/>
  <c r="AQ205" i="2"/>
  <c r="AP205" i="2"/>
  <c r="AR205" i="2"/>
  <c r="AQ254" i="2"/>
  <c r="AP254" i="2"/>
  <c r="AR254" i="2"/>
  <c r="AQ234" i="2"/>
  <c r="AR234" i="2"/>
  <c r="AP234" i="2"/>
  <c r="AQ242" i="2"/>
  <c r="AR242" i="2"/>
  <c r="AP242" i="2"/>
  <c r="AQ251" i="2"/>
  <c r="AR251" i="2"/>
  <c r="AP251" i="2"/>
  <c r="AR235" i="2"/>
  <c r="AP235" i="2"/>
  <c r="AQ235" i="2"/>
  <c r="AR243" i="2"/>
  <c r="AP243" i="2"/>
  <c r="AQ243" i="2"/>
  <c r="AR252" i="2"/>
  <c r="AP252" i="2"/>
  <c r="AQ252" i="2"/>
  <c r="AR256" i="2"/>
  <c r="AP256" i="2"/>
  <c r="AQ256" i="2"/>
  <c r="AQ302" i="2"/>
  <c r="AR302" i="2"/>
  <c r="AP302" i="2"/>
  <c r="AQ203" i="2"/>
  <c r="AP203" i="2"/>
  <c r="AR203" i="2"/>
  <c r="AQ206" i="2"/>
  <c r="AP206" i="2"/>
  <c r="AR206" i="2"/>
  <c r="AQ255" i="2"/>
  <c r="AP255" i="2"/>
  <c r="AR255" i="2"/>
  <c r="AR201" i="2"/>
  <c r="AP201" i="2"/>
  <c r="AQ201" i="2"/>
  <c r="AQ233" i="2"/>
  <c r="AR233" i="2"/>
  <c r="AP233" i="2"/>
  <c r="AQ241" i="2"/>
  <c r="AR241" i="2"/>
  <c r="AP241" i="2"/>
  <c r="AQ250" i="2"/>
  <c r="AR250" i="2"/>
  <c r="AP250" i="2"/>
  <c r="AR207" i="2"/>
  <c r="AP207" i="2"/>
  <c r="AQ207" i="2"/>
  <c r="AR232" i="2"/>
  <c r="AP232" i="2"/>
  <c r="AQ232" i="2"/>
  <c r="AR240" i="2"/>
  <c r="AP240" i="2"/>
  <c r="AQ240" i="2"/>
  <c r="AR249" i="2"/>
  <c r="AP249" i="2"/>
  <c r="AQ249" i="2"/>
  <c r="AQ19" i="2"/>
  <c r="AR19" i="2"/>
  <c r="AP19" i="2"/>
  <c r="AP124" i="2"/>
  <c r="AR124" i="2"/>
  <c r="AQ124" i="2"/>
  <c r="AQ139" i="2"/>
  <c r="AR139" i="2"/>
  <c r="AP139" i="2"/>
  <c r="AR188" i="2"/>
  <c r="AP188" i="2"/>
  <c r="AQ188" i="2"/>
  <c r="AR202" i="2"/>
  <c r="AP202" i="2"/>
  <c r="AQ202" i="2"/>
  <c r="AR218" i="2"/>
  <c r="AP218" i="2"/>
  <c r="AQ218" i="2"/>
  <c r="AR236" i="2"/>
  <c r="AP236" i="2"/>
  <c r="AQ236" i="2"/>
  <c r="AR253" i="2"/>
  <c r="AP253" i="2"/>
  <c r="AQ253" i="2"/>
  <c r="AR269" i="2"/>
  <c r="AP269" i="2"/>
  <c r="AQ269" i="2"/>
  <c r="AQ197" i="2"/>
  <c r="AP197" i="2"/>
  <c r="AR197" i="2"/>
  <c r="AR204" i="2"/>
  <c r="AP204" i="2"/>
  <c r="AQ204" i="2"/>
  <c r="AQ245" i="2"/>
  <c r="AP245" i="2"/>
  <c r="AR245" i="2"/>
  <c r="AQ247" i="2"/>
  <c r="AP247" i="2"/>
  <c r="AR247" i="2"/>
  <c r="AQ238" i="2"/>
  <c r="AP238" i="2"/>
  <c r="AR238" i="2"/>
  <c r="AR199" i="2"/>
  <c r="AP199" i="2"/>
  <c r="AQ199" i="2"/>
  <c r="AR257" i="2"/>
  <c r="AP257" i="2"/>
  <c r="AQ257" i="2"/>
  <c r="AR155" i="2"/>
  <c r="AQ155" i="2"/>
  <c r="AP155" i="2"/>
  <c r="G312" i="2"/>
  <c r="H311" i="2"/>
  <c r="AR130" i="2"/>
  <c r="AQ130" i="2"/>
  <c r="AP130" i="2"/>
  <c r="AR145" i="2"/>
  <c r="AP145" i="2"/>
  <c r="AQ145" i="2"/>
  <c r="AR194" i="2"/>
  <c r="AP194" i="2"/>
  <c r="AQ194" i="2"/>
  <c r="AR210" i="2"/>
  <c r="AP210" i="2"/>
  <c r="AQ210" i="2"/>
  <c r="AR226" i="2"/>
  <c r="AP226" i="2"/>
  <c r="AQ226" i="2"/>
  <c r="AR244" i="2"/>
  <c r="AP244" i="2"/>
  <c r="AQ244" i="2"/>
  <c r="AR261" i="2"/>
  <c r="AP261" i="2"/>
  <c r="AQ261" i="2"/>
  <c r="AR277" i="2"/>
  <c r="AP277" i="2"/>
  <c r="AQ277" i="2"/>
  <c r="AQ230" i="2"/>
  <c r="AP230" i="2"/>
  <c r="AR230" i="2"/>
  <c r="AQ246" i="2"/>
  <c r="AP246" i="2"/>
  <c r="AR246" i="2"/>
  <c r="AQ237" i="2"/>
  <c r="AP237" i="2"/>
  <c r="AR237" i="2"/>
  <c r="AQ200" i="2"/>
  <c r="AR200" i="2"/>
  <c r="AP200" i="2"/>
  <c r="AR231" i="2"/>
  <c r="AP231" i="2"/>
  <c r="AQ231" i="2"/>
  <c r="AR239" i="2"/>
  <c r="AP239" i="2"/>
  <c r="AQ239" i="2"/>
  <c r="AR248" i="2"/>
  <c r="AP248" i="2"/>
  <c r="AQ248" i="2"/>
  <c r="P310" i="2"/>
  <c r="AC310" i="2"/>
  <c r="O310" i="2"/>
  <c r="AI310" i="2" s="1"/>
  <c r="AR132" i="2"/>
  <c r="AP132" i="2"/>
  <c r="AQ132" i="2"/>
  <c r="AU280" i="2" l="1"/>
  <c r="AU286" i="2"/>
  <c r="AU264" i="2"/>
  <c r="AU190" i="2"/>
  <c r="AU152" i="2"/>
  <c r="AU144" i="2"/>
  <c r="AU138" i="2"/>
  <c r="AU97" i="2"/>
  <c r="AU16" i="2"/>
  <c r="AU56" i="2"/>
  <c r="AU182" i="2"/>
  <c r="AU283" i="2"/>
  <c r="AU105" i="2"/>
  <c r="AU13" i="2"/>
  <c r="AU259" i="2"/>
  <c r="AU63" i="2"/>
  <c r="AU149" i="2"/>
  <c r="AU212" i="2"/>
  <c r="AU299" i="2"/>
  <c r="AU271" i="2"/>
  <c r="AU274" i="2"/>
  <c r="AU29" i="2"/>
  <c r="AU248" i="2"/>
  <c r="AU218" i="2"/>
  <c r="AU124" i="2"/>
  <c r="AU243" i="2"/>
  <c r="AU112" i="2"/>
  <c r="AU163" i="2"/>
  <c r="AU128" i="2"/>
  <c r="AU165" i="2"/>
  <c r="AU239" i="2"/>
  <c r="AU269" i="2"/>
  <c r="AU139" i="2"/>
  <c r="AU207" i="2"/>
  <c r="AU241" i="2"/>
  <c r="AU201" i="2"/>
  <c r="AU198" i="2"/>
  <c r="AU196" i="2"/>
  <c r="AU151" i="2"/>
  <c r="AU266" i="2"/>
  <c r="AU306" i="2"/>
  <c r="AU53" i="2"/>
  <c r="AU108" i="2"/>
  <c r="AU276" i="2"/>
  <c r="AU273" i="2"/>
  <c r="AU109" i="2"/>
  <c r="AU221" i="2"/>
  <c r="AU65" i="2"/>
  <c r="AU100" i="2"/>
  <c r="AU272" i="2"/>
  <c r="AU270" i="2"/>
  <c r="AU137" i="2"/>
  <c r="AU75" i="2"/>
  <c r="AU38" i="2"/>
  <c r="AU116" i="2"/>
  <c r="AU32" i="2"/>
  <c r="AU142" i="2"/>
  <c r="AU44" i="2"/>
  <c r="AU110" i="2"/>
  <c r="AU107" i="2"/>
  <c r="AU77" i="2"/>
  <c r="AU191" i="2"/>
  <c r="AU135" i="2"/>
  <c r="AU303" i="2"/>
  <c r="AU219" i="2"/>
  <c r="AU216" i="2"/>
  <c r="AU15" i="2"/>
  <c r="AU85" i="2"/>
  <c r="AU213" i="2"/>
  <c r="AU147" i="2"/>
  <c r="AU43" i="2"/>
  <c r="AU156" i="2"/>
  <c r="AU255" i="2"/>
  <c r="AU251" i="2"/>
  <c r="AU52" i="2"/>
  <c r="AU161" i="2"/>
  <c r="AU205" i="2"/>
  <c r="AU82" i="2"/>
  <c r="AU64" i="2"/>
  <c r="AU104" i="2"/>
  <c r="AU146" i="2"/>
  <c r="AU263" i="2"/>
  <c r="AU57" i="2"/>
  <c r="AU117" i="2"/>
  <c r="AU282" i="2"/>
  <c r="AU170" i="2"/>
  <c r="AU281" i="2"/>
  <c r="AU217" i="2"/>
  <c r="AU178" i="2"/>
  <c r="AU60" i="2"/>
  <c r="AU305" i="2"/>
  <c r="AU327" i="2"/>
  <c r="AU131" i="2"/>
  <c r="AU111" i="2"/>
  <c r="AU39" i="2"/>
  <c r="AU246" i="2"/>
  <c r="AU277" i="2"/>
  <c r="AU244" i="2"/>
  <c r="AU210" i="2"/>
  <c r="AU145" i="2"/>
  <c r="AU199" i="2"/>
  <c r="AU238" i="2"/>
  <c r="AU247" i="2"/>
  <c r="AU204" i="2"/>
  <c r="AU236" i="2"/>
  <c r="AU202" i="2"/>
  <c r="AU19" i="2"/>
  <c r="AU240" i="2"/>
  <c r="AU232" i="2"/>
  <c r="AU206" i="2"/>
  <c r="AU302" i="2"/>
  <c r="AU252" i="2"/>
  <c r="AU235" i="2"/>
  <c r="AU242" i="2"/>
  <c r="AU254" i="2"/>
  <c r="AU115" i="2"/>
  <c r="AU173" i="2"/>
  <c r="AU126" i="2"/>
  <c r="AU114" i="2"/>
  <c r="AU304" i="2"/>
  <c r="AU102" i="2"/>
  <c r="AU287" i="2"/>
  <c r="AU167" i="2"/>
  <c r="AU275" i="2"/>
  <c r="AU300" i="2"/>
  <c r="AU54" i="2"/>
  <c r="AU284" i="2"/>
  <c r="AU185" i="2"/>
  <c r="AU78" i="2"/>
  <c r="AU148" i="2"/>
  <c r="AU94" i="2"/>
  <c r="AU267" i="2"/>
  <c r="AU211" i="2"/>
  <c r="AU41" i="2"/>
  <c r="AU121" i="2"/>
  <c r="AU72" i="2"/>
  <c r="AU12" i="2"/>
  <c r="AU69" i="2"/>
  <c r="AU293" i="2"/>
  <c r="AU278" i="2"/>
  <c r="AU288" i="2"/>
  <c r="AU228" i="2"/>
  <c r="AU95" i="2"/>
  <c r="AU66" i="2"/>
  <c r="AU87" i="2"/>
  <c r="AU101" i="2"/>
  <c r="AU67" i="2"/>
  <c r="AU328" i="2"/>
  <c r="AU177" i="2"/>
  <c r="AU25" i="2"/>
  <c r="AU230" i="2"/>
  <c r="AU155" i="2"/>
  <c r="AU143" i="2"/>
  <c r="AU285" i="2"/>
  <c r="AU58" i="2"/>
  <c r="AU24" i="2"/>
  <c r="AU118" i="2"/>
  <c r="AU289" i="2"/>
  <c r="AU181" i="2"/>
  <c r="AU18" i="2"/>
  <c r="AU84" i="2"/>
  <c r="AU37" i="2"/>
  <c r="AU179" i="2"/>
  <c r="AU323" i="2"/>
  <c r="AU86" i="2"/>
  <c r="AU71" i="2"/>
  <c r="AU132" i="2"/>
  <c r="AU231" i="2"/>
  <c r="AU200" i="2"/>
  <c r="AU237" i="2"/>
  <c r="AU261" i="2"/>
  <c r="AU226" i="2"/>
  <c r="AU194" i="2"/>
  <c r="AU130" i="2"/>
  <c r="AU257" i="2"/>
  <c r="AU245" i="2"/>
  <c r="AU197" i="2"/>
  <c r="AU253" i="2"/>
  <c r="AU188" i="2"/>
  <c r="AU249" i="2"/>
  <c r="AU250" i="2"/>
  <c r="AU233" i="2"/>
  <c r="AU203" i="2"/>
  <c r="AU256" i="2"/>
  <c r="AU234" i="2"/>
  <c r="AU195" i="2"/>
  <c r="AU164" i="2"/>
  <c r="AU125" i="2"/>
  <c r="AU229" i="2"/>
  <c r="AU21" i="2"/>
  <c r="AU159" i="2"/>
  <c r="AU70" i="2"/>
  <c r="AU88" i="2"/>
  <c r="AU79" i="2"/>
  <c r="AU10" i="2"/>
  <c r="AU301" i="2"/>
  <c r="AU324" i="2"/>
  <c r="AU214" i="2"/>
  <c r="AU169" i="2"/>
  <c r="AU265" i="2"/>
  <c r="AU45" i="2"/>
  <c r="AU90" i="2"/>
  <c r="AU127" i="2"/>
  <c r="AU27" i="2"/>
  <c r="AU307" i="2"/>
  <c r="AU326" i="2"/>
  <c r="AU325" i="2"/>
  <c r="AR51" i="2"/>
  <c r="AP83" i="2"/>
  <c r="AQ193" i="2"/>
  <c r="AR258" i="2"/>
  <c r="AR158" i="2"/>
  <c r="AR172" i="2"/>
  <c r="AP208" i="2"/>
  <c r="AP31" i="2"/>
  <c r="AQ49" i="2"/>
  <c r="AP168" i="2"/>
  <c r="AP176" i="2"/>
  <c r="AR83" i="2"/>
  <c r="AP187" i="2"/>
  <c r="AP22" i="2"/>
  <c r="AR36" i="2"/>
  <c r="AQ290" i="2"/>
  <c r="AR297" i="2"/>
  <c r="AR224" i="2"/>
  <c r="AP292" i="2"/>
  <c r="AR17" i="2"/>
  <c r="AQ51" i="2"/>
  <c r="AR48" i="2"/>
  <c r="AR81" i="2"/>
  <c r="AQ33" i="2"/>
  <c r="AQ215" i="2"/>
  <c r="AQ113" i="2"/>
  <c r="AP291" i="2"/>
  <c r="AP96" i="2"/>
  <c r="AP91" i="2"/>
  <c r="AR133" i="2"/>
  <c r="AQ279" i="2"/>
  <c r="AP46" i="2"/>
  <c r="AP42" i="2"/>
  <c r="AP295" i="2"/>
  <c r="AQ171" i="2"/>
  <c r="AP180" i="2"/>
  <c r="AR294" i="2"/>
  <c r="AR157" i="2"/>
  <c r="AQ134" i="2"/>
  <c r="AP68" i="2"/>
  <c r="AR49" i="2"/>
  <c r="AP51" i="2"/>
  <c r="AR295" i="2"/>
  <c r="AQ68" i="2"/>
  <c r="AU68" i="2" s="1"/>
  <c r="AP49" i="2"/>
  <c r="AR208" i="2"/>
  <c r="AP297" i="2"/>
  <c r="AP36" i="2"/>
  <c r="AQ36" i="2"/>
  <c r="AP134" i="2"/>
  <c r="AP157" i="2"/>
  <c r="AP113" i="2"/>
  <c r="AQ296" i="2"/>
  <c r="AP81" i="2"/>
  <c r="AR227" i="2"/>
  <c r="AP154" i="2"/>
  <c r="AR11" i="2"/>
  <c r="AP223" i="2"/>
  <c r="AQ292" i="2"/>
  <c r="AR223" i="2"/>
  <c r="AP80" i="2"/>
  <c r="AQ227" i="2"/>
  <c r="AP26" i="2"/>
  <c r="AQ295" i="2"/>
  <c r="AP153" i="2"/>
  <c r="AP62" i="2"/>
  <c r="AQ154" i="2"/>
  <c r="AP279" i="2"/>
  <c r="AP34" i="2"/>
  <c r="AQ172" i="2"/>
  <c r="AP172" i="2"/>
  <c r="AQ35" i="2"/>
  <c r="AR28" i="2"/>
  <c r="AR46" i="2"/>
  <c r="AQ46" i="2"/>
  <c r="AR120" i="2"/>
  <c r="AR153" i="2"/>
  <c r="AP133" i="2"/>
  <c r="AR34" i="2"/>
  <c r="AR279" i="2"/>
  <c r="AR168" i="2"/>
  <c r="AQ168" i="2"/>
  <c r="AP290" i="2"/>
  <c r="AP222" i="2"/>
  <c r="AQ96" i="2"/>
  <c r="AQ220" i="2"/>
  <c r="AQ262" i="2"/>
  <c r="AR22" i="2"/>
  <c r="AQ140" i="2"/>
  <c r="AQ92" i="2"/>
  <c r="AQ297" i="2"/>
  <c r="AQ291" i="2"/>
  <c r="AP294" i="2"/>
  <c r="AR31" i="2"/>
  <c r="AR91" i="2"/>
  <c r="AQ31" i="2"/>
  <c r="AQ17" i="2"/>
  <c r="AP35" i="2"/>
  <c r="AP150" i="2"/>
  <c r="AQ150" i="2"/>
  <c r="AP33" i="2"/>
  <c r="AP184" i="2"/>
  <c r="AP183" i="2"/>
  <c r="AP120" i="2"/>
  <c r="AQ153" i="2"/>
  <c r="AU153" i="2" s="1"/>
  <c r="AQ222" i="2"/>
  <c r="AR175" i="2"/>
  <c r="AR74" i="2"/>
  <c r="AP93" i="2"/>
  <c r="AR55" i="2"/>
  <c r="AQ175" i="2"/>
  <c r="AR33" i="2"/>
  <c r="AR215" i="2"/>
  <c r="AR26" i="2"/>
  <c r="AP11" i="2"/>
  <c r="AQ81" i="2"/>
  <c r="AP268" i="2"/>
  <c r="AP55" i="2"/>
  <c r="AR292" i="2"/>
  <c r="AQ11" i="2"/>
  <c r="AQ26" i="2"/>
  <c r="AQ120" i="2"/>
  <c r="AP192" i="2"/>
  <c r="AQ55" i="2"/>
  <c r="AP175" i="2"/>
  <c r="AP215" i="2"/>
  <c r="AR174" i="2"/>
  <c r="AQ209" i="2"/>
  <c r="AQ50" i="2"/>
  <c r="AR30" i="2"/>
  <c r="AQ30" i="2"/>
  <c r="AQ258" i="2"/>
  <c r="AP258" i="2"/>
  <c r="AQ42" i="2"/>
  <c r="AR42" i="2"/>
  <c r="AQ223" i="2"/>
  <c r="AQ14" i="2"/>
  <c r="AR14" i="2"/>
  <c r="AQ73" i="2"/>
  <c r="AQ83" i="2"/>
  <c r="AR80" i="2"/>
  <c r="AR59" i="2"/>
  <c r="AP59" i="2"/>
  <c r="AQ189" i="2"/>
  <c r="AR180" i="2"/>
  <c r="AP220" i="2"/>
  <c r="AQ103" i="2"/>
  <c r="AP262" i="2"/>
  <c r="AP14" i="2"/>
  <c r="AR171" i="2"/>
  <c r="AR129" i="2"/>
  <c r="AP171" i="2"/>
  <c r="AP28" i="2"/>
  <c r="AQ61" i="2"/>
  <c r="AQ93" i="2"/>
  <c r="AR93" i="2"/>
  <c r="AP227" i="2"/>
  <c r="AQ166" i="2"/>
  <c r="AP166" i="2"/>
  <c r="AQ184" i="2"/>
  <c r="AR184" i="2"/>
  <c r="AR62" i="2"/>
  <c r="AQ62" i="2"/>
  <c r="AQ99" i="2"/>
  <c r="AR99" i="2"/>
  <c r="AP99" i="2"/>
  <c r="AP73" i="2"/>
  <c r="AR268" i="2"/>
  <c r="AR50" i="2"/>
  <c r="AP50" i="2"/>
  <c r="AP103" i="2"/>
  <c r="AR134" i="2"/>
  <c r="AR209" i="2"/>
  <c r="AP209" i="2"/>
  <c r="AR103" i="2"/>
  <c r="AP129" i="2"/>
  <c r="AQ129" i="2"/>
  <c r="AP224" i="2"/>
  <c r="AQ76" i="2"/>
  <c r="AQ80" i="2"/>
  <c r="AR262" i="2"/>
  <c r="AP225" i="2"/>
  <c r="AR220" i="2"/>
  <c r="AQ268" i="2"/>
  <c r="AQ106" i="2"/>
  <c r="AQ59" i="2"/>
  <c r="AQ224" i="2"/>
  <c r="AQ28" i="2"/>
  <c r="AQ158" i="2"/>
  <c r="AP158" i="2"/>
  <c r="AR23" i="2"/>
  <c r="AQ183" i="2"/>
  <c r="AP122" i="2"/>
  <c r="AP123" i="2"/>
  <c r="AQ123" i="2"/>
  <c r="AR123" i="2"/>
  <c r="AP260" i="2"/>
  <c r="AQ260" i="2"/>
  <c r="AR260" i="2"/>
  <c r="AR150" i="2"/>
  <c r="AR296" i="2"/>
  <c r="AQ91" i="2"/>
  <c r="AQ22" i="2"/>
  <c r="AP136" i="2"/>
  <c r="AP186" i="2"/>
  <c r="AQ34" i="2"/>
  <c r="AR222" i="2"/>
  <c r="AP140" i="2"/>
  <c r="AQ176" i="2"/>
  <c r="AP296" i="2"/>
  <c r="AP76" i="2"/>
  <c r="AR186" i="2"/>
  <c r="AQ192" i="2"/>
  <c r="AR193" i="2"/>
  <c r="AR154" i="2"/>
  <c r="AR189" i="2"/>
  <c r="AR166" i="2"/>
  <c r="AP162" i="2"/>
  <c r="AP23" i="2"/>
  <c r="AQ74" i="2"/>
  <c r="AP174" i="2"/>
  <c r="AR73" i="2"/>
  <c r="AR187" i="2"/>
  <c r="AQ187" i="2"/>
  <c r="AR291" i="2"/>
  <c r="AQ294" i="2"/>
  <c r="AP92" i="2"/>
  <c r="AR160" i="2"/>
  <c r="AQ160" i="2"/>
  <c r="AP106" i="2"/>
  <c r="AR9" i="2"/>
  <c r="AR225" i="2"/>
  <c r="AR96" i="2"/>
  <c r="AQ208" i="2"/>
  <c r="AP17" i="2"/>
  <c r="AR35" i="2"/>
  <c r="AR122" i="2"/>
  <c r="AP9" i="2"/>
  <c r="AR106" i="2"/>
  <c r="AR20" i="2"/>
  <c r="AP98" i="2"/>
  <c r="AP20" i="2"/>
  <c r="AQ9" i="2"/>
  <c r="AQ136" i="2"/>
  <c r="AP160" i="2"/>
  <c r="AQ162" i="2"/>
  <c r="AQ20" i="2"/>
  <c r="AR183" i="2"/>
  <c r="AR98" i="2"/>
  <c r="AQ180" i="2"/>
  <c r="AQ98" i="2"/>
  <c r="AQ119" i="2"/>
  <c r="AR140" i="2"/>
  <c r="AR119" i="2"/>
  <c r="AR76" i="2"/>
  <c r="AQ186" i="2"/>
  <c r="AR113" i="2"/>
  <c r="AP193" i="2"/>
  <c r="AR192" i="2"/>
  <c r="AR61" i="2"/>
  <c r="AQ122" i="2"/>
  <c r="AU122" i="2" s="1"/>
  <c r="AP189" i="2"/>
  <c r="AQ225" i="2"/>
  <c r="AR162" i="2"/>
  <c r="AR92" i="2"/>
  <c r="AP61" i="2"/>
  <c r="AP74" i="2"/>
  <c r="AQ174" i="2"/>
  <c r="AQ23" i="2"/>
  <c r="AR136" i="2"/>
  <c r="S14" i="3"/>
  <c r="U14" i="3"/>
  <c r="R20" i="3"/>
  <c r="W14" i="3"/>
  <c r="Q20" i="3"/>
  <c r="Y20" i="3" s="1"/>
  <c r="U20" i="3"/>
  <c r="S20" i="3"/>
  <c r="T20" i="3"/>
  <c r="Q14" i="3"/>
  <c r="Y14" i="3" s="1"/>
  <c r="T14" i="3"/>
  <c r="Y17" i="3"/>
  <c r="AQ141" i="2"/>
  <c r="AK312" i="2"/>
  <c r="AO312" i="2" s="1"/>
  <c r="AP141" i="2"/>
  <c r="AR141" i="2"/>
  <c r="AR40" i="2"/>
  <c r="AP40" i="2"/>
  <c r="AR308" i="2"/>
  <c r="AQ308" i="2"/>
  <c r="AP308" i="2"/>
  <c r="AQ40" i="2"/>
  <c r="AQ89" i="2"/>
  <c r="X17" i="3"/>
  <c r="AP89" i="2"/>
  <c r="AR89" i="2"/>
  <c r="AR47" i="2"/>
  <c r="AQ47" i="2"/>
  <c r="AP47" i="2"/>
  <c r="AR309" i="2"/>
  <c r="AP48" i="2"/>
  <c r="AQ48" i="2"/>
  <c r="AQ309" i="2"/>
  <c r="AP309" i="2"/>
  <c r="G313" i="2"/>
  <c r="H312" i="2"/>
  <c r="P311" i="2"/>
  <c r="AC311" i="2"/>
  <c r="O311" i="2"/>
  <c r="AI311" i="2" s="1"/>
  <c r="AU208" i="2" l="1"/>
  <c r="AU51" i="2"/>
  <c r="AU172" i="2"/>
  <c r="AU141" i="2"/>
  <c r="AU61" i="2"/>
  <c r="AU119" i="2"/>
  <c r="AU150" i="2"/>
  <c r="AU134" i="2"/>
  <c r="AU171" i="2"/>
  <c r="AU83" i="2"/>
  <c r="AU223" i="2"/>
  <c r="AU55" i="2"/>
  <c r="AU81" i="2"/>
  <c r="AU31" i="2"/>
  <c r="AU174" i="2"/>
  <c r="AU186" i="2"/>
  <c r="AU209" i="2"/>
  <c r="AU291" i="2"/>
  <c r="AU35" i="2"/>
  <c r="AU98" i="2"/>
  <c r="AU175" i="2"/>
  <c r="AU297" i="2"/>
  <c r="AU279" i="2"/>
  <c r="AU215" i="2"/>
  <c r="AU28" i="2"/>
  <c r="AU36" i="2"/>
  <c r="AU180" i="2"/>
  <c r="AU162" i="2"/>
  <c r="AU294" i="2"/>
  <c r="AU193" i="2"/>
  <c r="AU34" i="2"/>
  <c r="AU91" i="2"/>
  <c r="AU227" i="2"/>
  <c r="AU189" i="2"/>
  <c r="AU89" i="2"/>
  <c r="AU136" i="2"/>
  <c r="AU42" i="2"/>
  <c r="AU120" i="2"/>
  <c r="AU309" i="2"/>
  <c r="AU40" i="2"/>
  <c r="AU23" i="2"/>
  <c r="AU92" i="2"/>
  <c r="AU160" i="2"/>
  <c r="AU166" i="2"/>
  <c r="AU192" i="2"/>
  <c r="AU176" i="2"/>
  <c r="AU158" i="2"/>
  <c r="AU106" i="2"/>
  <c r="AU129" i="2"/>
  <c r="AU99" i="2"/>
  <c r="AU184" i="2"/>
  <c r="AU80" i="2"/>
  <c r="AU14" i="2"/>
  <c r="AU258" i="2"/>
  <c r="AU50" i="2"/>
  <c r="AU26" i="2"/>
  <c r="AU268" i="2"/>
  <c r="AU17" i="2"/>
  <c r="AU140" i="2"/>
  <c r="AU96" i="2"/>
  <c r="AU168" i="2"/>
  <c r="AU296" i="2"/>
  <c r="AU49" i="2"/>
  <c r="AU133" i="2"/>
  <c r="AU113" i="2"/>
  <c r="AU290" i="2"/>
  <c r="AU48" i="2"/>
  <c r="AU47" i="2"/>
  <c r="AU308" i="2"/>
  <c r="AU74" i="2"/>
  <c r="AU225" i="2"/>
  <c r="AU20" i="2"/>
  <c r="AU9" i="2"/>
  <c r="AU187" i="2"/>
  <c r="AU222" i="2"/>
  <c r="AU22" i="2"/>
  <c r="AU260" i="2"/>
  <c r="AU123" i="2"/>
  <c r="AU224" i="2"/>
  <c r="AU220" i="2"/>
  <c r="AU76" i="2"/>
  <c r="AU62" i="2"/>
  <c r="AU93" i="2"/>
  <c r="AU103" i="2"/>
  <c r="AU59" i="2"/>
  <c r="AU73" i="2"/>
  <c r="AU30" i="2"/>
  <c r="AU11" i="2"/>
  <c r="AU183" i="2"/>
  <c r="AU262" i="2"/>
  <c r="AU46" i="2"/>
  <c r="AU154" i="2"/>
  <c r="AU292" i="2"/>
  <c r="AU157" i="2"/>
  <c r="AU295" i="2"/>
  <c r="AU33" i="2"/>
  <c r="X14" i="3"/>
  <c r="X20" i="3"/>
  <c r="AK313" i="2"/>
  <c r="AO313" i="2" s="1"/>
  <c r="AQ310" i="2"/>
  <c r="AR310" i="2"/>
  <c r="AP310" i="2"/>
  <c r="P312" i="2"/>
  <c r="O312" i="2"/>
  <c r="AI312" i="2" s="1"/>
  <c r="AC312" i="2"/>
  <c r="G314" i="2"/>
  <c r="H313" i="2"/>
  <c r="AU310" i="2" l="1"/>
  <c r="AK314" i="2"/>
  <c r="AO314" i="2" s="1"/>
  <c r="AP311" i="2"/>
  <c r="AR311" i="2"/>
  <c r="AQ311" i="2"/>
  <c r="AC313" i="2"/>
  <c r="O313" i="2"/>
  <c r="AI313" i="2" s="1"/>
  <c r="P313" i="2"/>
  <c r="H314" i="2"/>
  <c r="G315" i="2"/>
  <c r="AU311" i="2" l="1"/>
  <c r="AK315" i="2"/>
  <c r="AO315" i="2" s="1"/>
  <c r="AP312" i="2"/>
  <c r="AQ312" i="2"/>
  <c r="AR312" i="2"/>
  <c r="H315" i="2"/>
  <c r="G316" i="2"/>
  <c r="AC314" i="2"/>
  <c r="AI314" i="2" s="1"/>
  <c r="O314" i="2"/>
  <c r="P314" i="2"/>
  <c r="AU312" i="2" l="1"/>
  <c r="AK316" i="2"/>
  <c r="AO316" i="2" s="1"/>
  <c r="AP313" i="2"/>
  <c r="AR313" i="2"/>
  <c r="AQ313" i="2"/>
  <c r="AC315" i="2"/>
  <c r="O315" i="2"/>
  <c r="P315" i="2"/>
  <c r="H316" i="2"/>
  <c r="G317" i="2"/>
  <c r="AI315" i="2" l="1"/>
  <c r="AU313" i="2"/>
  <c r="AK317" i="2"/>
  <c r="AO317" i="2" s="1"/>
  <c r="AR314" i="2"/>
  <c r="AQ314" i="2"/>
  <c r="AP314" i="2"/>
  <c r="AC316" i="2"/>
  <c r="O316" i="2"/>
  <c r="P316" i="2"/>
  <c r="H317" i="2"/>
  <c r="G318" i="2"/>
  <c r="AI316" i="2" l="1"/>
  <c r="AU314" i="2"/>
  <c r="AK318" i="2"/>
  <c r="AO318" i="2" s="1"/>
  <c r="AP315" i="2"/>
  <c r="AR315" i="2"/>
  <c r="AQ315" i="2"/>
  <c r="AC317" i="2"/>
  <c r="O317" i="2"/>
  <c r="P317" i="2"/>
  <c r="H318" i="2"/>
  <c r="G319" i="2"/>
  <c r="AI317" i="2" l="1"/>
  <c r="AU315" i="2"/>
  <c r="AK319" i="2"/>
  <c r="AO319" i="2" s="1"/>
  <c r="AP316" i="2"/>
  <c r="AR316" i="2"/>
  <c r="AQ316" i="2"/>
  <c r="AC318" i="2"/>
  <c r="O318" i="2"/>
  <c r="P318" i="2"/>
  <c r="G320" i="2"/>
  <c r="H319" i="2"/>
  <c r="AI318" i="2" l="1"/>
  <c r="AU316" i="2"/>
  <c r="AK320" i="2"/>
  <c r="AO320" i="2" s="1"/>
  <c r="AP317" i="2"/>
  <c r="AR317" i="2"/>
  <c r="AQ317" i="2"/>
  <c r="H320" i="2"/>
  <c r="G321" i="2"/>
  <c r="AC319" i="2"/>
  <c r="O319" i="2"/>
  <c r="P319" i="2"/>
  <c r="AI319" i="2" l="1"/>
  <c r="AU317" i="2"/>
  <c r="AK321" i="2"/>
  <c r="AO321" i="2" s="1"/>
  <c r="AQ318" i="2"/>
  <c r="AP318" i="2"/>
  <c r="AR318" i="2"/>
  <c r="AC320" i="2"/>
  <c r="O320" i="2"/>
  <c r="P320" i="2"/>
  <c r="H321" i="2"/>
  <c r="G322" i="2"/>
  <c r="H322" i="2" s="1"/>
  <c r="AI320" i="2" l="1"/>
  <c r="AU318" i="2"/>
  <c r="AK322" i="2"/>
  <c r="AO322" i="2" s="1"/>
  <c r="AP319" i="2"/>
  <c r="AQ319" i="2"/>
  <c r="AR319" i="2"/>
  <c r="AC321" i="2"/>
  <c r="O321" i="2"/>
  <c r="P321" i="2"/>
  <c r="AC322" i="2"/>
  <c r="O322" i="2"/>
  <c r="P322" i="2"/>
  <c r="AI321" i="2" l="1"/>
  <c r="AI322" i="2"/>
  <c r="AU319" i="2"/>
  <c r="AR320" i="2"/>
  <c r="AQ320" i="2"/>
  <c r="AP320" i="2"/>
  <c r="AU320" i="2" l="1"/>
  <c r="AQ321" i="2"/>
  <c r="AP322" i="2"/>
  <c r="AP321" i="2"/>
  <c r="AR322" i="2"/>
  <c r="AR321" i="2"/>
  <c r="AQ322" i="2"/>
  <c r="AU322" i="2" l="1"/>
  <c r="AU321" i="2"/>
</calcChain>
</file>

<file path=xl/sharedStrings.xml><?xml version="1.0" encoding="utf-8"?>
<sst xmlns="http://schemas.openxmlformats.org/spreadsheetml/2006/main" count="1278" uniqueCount="665">
  <si>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</si>
  <si>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</si>
  <si>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</si>
  <si>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</si>
  <si>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</si>
  <si>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</si>
  <si>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</si>
  <si>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</si>
  <si>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</si>
  <si>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</si>
  <si>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</si>
  <si>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</si>
  <si>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</si>
  <si>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</si>
  <si>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</si>
  <si>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</si>
  <si>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</si>
  <si>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</si>
  <si>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</si>
  <si>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</si>
  <si>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</si>
  <si>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</si>
  <si>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</si>
  <si>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</si>
  <si>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</si>
  <si>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</si>
  <si>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</si>
  <si>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</si>
  <si>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</si>
  <si>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</si>
  <si>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</si>
  <si>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</si>
  <si>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</si>
  <si>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</si>
  <si>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</si>
  <si>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</si>
  <si>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</si>
  <si>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</si>
  <si>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</si>
  <si>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</si>
  <si>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</si>
  <si>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</si>
  <si>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</si>
  <si>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</si>
  <si>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</si>
  <si>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</si>
  <si>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</si>
  <si>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</si>
  <si>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</si>
  <si>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</si>
  <si>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</si>
  <si>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</si>
  <si>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</si>
  <si>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</si>
  <si>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</si>
  <si>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</si>
  <si>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</si>
  <si>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</si>
  <si>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</si>
  <si>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</si>
  <si>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</si>
  <si>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</si>
  <si>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</si>
  <si>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</si>
  <si>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</si>
  <si>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</si>
  <si>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</si>
  <si>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</si>
  <si>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</si>
  <si>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</si>
  <si>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</si>
  <si>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</si>
  <si>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</si>
  <si>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</si>
  <si>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</si>
  <si>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</si>
  <si>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</si>
  <si>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</si>
  <si>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</si>
  <si>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</si>
  <si>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</si>
  <si>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</si>
  <si>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</si>
  <si>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</si>
  <si>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</si>
  <si>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</si>
  <si>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</si>
  <si>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</si>
  <si>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</si>
  <si>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</si>
  <si>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</si>
  <si>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</si>
  <si>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</si>
  <si>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</si>
  <si>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</si>
  <si>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</si>
  <si>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</si>
  <si>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</si>
  <si>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</si>
  <si>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</si>
  <si>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</si>
  <si>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</si>
  <si>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</si>
  <si>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</si>
  <si>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</si>
  <si>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</si>
  <si>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</si>
  <si>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</si>
  <si>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</si>
  <si>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</si>
  <si>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</si>
  <si>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</si>
  <si>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</si>
  <si>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</si>
  <si>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</si>
  <si>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</si>
  <si>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</si>
  <si>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</si>
  <si>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</si>
  <si>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</si>
  <si>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</si>
  <si>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</si>
  <si>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</si>
  <si>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</si>
  <si>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</si>
  <si>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</si>
  <si>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</si>
  <si>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</si>
  <si>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</si>
  <si>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</si>
  <si>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</si>
  <si>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</si>
  <si>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</si>
  <si>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</si>
  <si>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</si>
  <si>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</si>
  <si>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</si>
  <si>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</si>
  <si>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</si>
  <si>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</si>
  <si>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</si>
  <si>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</si>
  <si>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</si>
  <si>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</si>
  <si>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</si>
  <si>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</si>
  <si>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</si>
  <si>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</si>
  <si>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</si>
  <si>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</si>
  <si>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</si>
  <si>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</si>
  <si>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</si>
  <si>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</si>
  <si>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</si>
  <si>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</si>
  <si>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</si>
  <si>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</si>
  <si>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</si>
  <si>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</si>
  <si>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</si>
  <si>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</si>
  <si>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</si>
  <si>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</si>
  <si>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</si>
  <si>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</si>
  <si>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</si>
  <si>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</si>
  <si>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</si>
  <si>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</si>
  <si>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</si>
  <si>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</si>
  <si>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</si>
  <si>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</si>
  <si>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</si>
  <si>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</si>
  <si>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</si>
  <si>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</si>
  <si>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</si>
  <si>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</si>
  <si>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</si>
  <si>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</si>
  <si>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</si>
  <si>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</si>
  <si>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</si>
  <si>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</si>
  <si>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</si>
  <si>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</si>
  <si>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</si>
  <si>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</si>
  <si>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</si>
  <si>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</si>
  <si>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</si>
  <si>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</si>
  <si>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</si>
  <si>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</si>
  <si>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</si>
  <si>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</si>
  <si>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</si>
  <si>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</si>
  <si>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</si>
  <si>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</si>
  <si>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</si>
  <si>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</si>
  <si>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</si>
  <si>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</si>
  <si>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</si>
  <si>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</si>
  <si>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</si>
  <si>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</si>
  <si>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</si>
  <si>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</si>
  <si>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</si>
  <si>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</si>
  <si>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</si>
  <si>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</si>
  <si>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</si>
  <si>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</si>
  <si>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</si>
  <si>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</si>
  <si>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</si>
  <si>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</si>
  <si>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</si>
  <si>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</si>
  <si>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</si>
  <si>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</si>
  <si>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</si>
  <si>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</si>
  <si>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</si>
  <si>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</si>
  <si>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</si>
  <si>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</si>
  <si>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</si>
  <si>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</si>
  <si>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</si>
  <si>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</si>
  <si>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</si>
  <si>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</si>
  <si>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</si>
  <si>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</si>
  <si>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</si>
  <si>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</si>
  <si>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</si>
  <si>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</si>
  <si>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</si>
  <si>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</si>
  <si>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</si>
  <si>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</si>
  <si>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</si>
  <si>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</si>
  <si>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</si>
  <si>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</si>
  <si>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</si>
  <si>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</si>
  <si>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</si>
  <si>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</si>
  <si>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</si>
  <si>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</si>
  <si>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</si>
  <si>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</si>
  <si>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</si>
  <si>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</si>
  <si>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</si>
  <si>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</si>
  <si>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</si>
  <si>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</si>
  <si>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</si>
  <si>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</si>
  <si>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</si>
  <si>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</si>
  <si>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</si>
  <si>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</si>
  <si>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</si>
  <si>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</si>
  <si>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</si>
  <si>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</si>
  <si>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</si>
  <si>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</si>
  <si>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</si>
  <si>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</si>
  <si>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</si>
  <si>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</si>
  <si>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</si>
  <si>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</si>
  <si>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</si>
  <si>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</si>
  <si>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</si>
  <si>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</si>
  <si>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</si>
  <si>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</si>
  <si>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</si>
  <si>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</si>
  <si>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</si>
  <si>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</si>
  <si>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</si>
  <si>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</si>
  <si>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</si>
  <si>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</si>
  <si>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</si>
  <si>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</si>
  <si>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</si>
  <si>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</si>
  <si>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</si>
  <si>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</si>
  <si>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</si>
  <si>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</si>
  <si>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</si>
  <si>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</si>
  <si>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</si>
  <si>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</si>
  <si>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</si>
  <si>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</si>
  <si>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</si>
  <si>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</si>
  <si>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</si>
  <si>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</si>
  <si>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</si>
  <si>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</si>
  <si>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</si>
  <si>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</si>
  <si>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</si>
  <si>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</si>
  <si>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</si>
  <si>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</si>
  <si>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</si>
  <si>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</si>
  <si>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</si>
  <si>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</si>
  <si>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</si>
  <si>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</si>
  <si>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</si>
  <si>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</si>
  <si>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</si>
  <si>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</si>
  <si>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</si>
  <si>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</si>
  <si>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</si>
  <si>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</si>
  <si>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</si>
  <si>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</si>
  <si>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</si>
  <si>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</si>
  <si>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</si>
  <si>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</si>
  <si>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</si>
  <si>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</si>
  <si>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</si>
  <si>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</si>
  <si>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</si>
  <si>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</si>
  <si>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</si>
  <si>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</si>
  <si>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</si>
  <si>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</si>
  <si>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</si>
  <si>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</si>
  <si>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</si>
  <si>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</si>
  <si>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</si>
  <si>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</si>
  <si>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</si>
  <si>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</si>
  <si>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</si>
  <si>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</si>
  <si>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</si>
  <si>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</si>
  <si>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</si>
  <si>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</si>
  <si>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</si>
  <si>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</si>
  <si>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</si>
  <si>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</si>
  <si>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</si>
  <si>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</si>
  <si>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</si>
  <si>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</si>
  <si>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</si>
  <si>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</si>
  <si>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</si>
  <si>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</si>
  <si>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</si>
  <si>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</si>
  <si>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</si>
  <si>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</si>
  <si>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</si>
  <si>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</si>
  <si>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</si>
  <si>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</si>
  <si>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</si>
  <si>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</si>
  <si>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</si>
  <si>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</si>
  <si>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</si>
  <si>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</si>
  <si>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</si>
  <si>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</si>
  <si>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</si>
  <si>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</si>
  <si>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</si>
  <si>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</si>
  <si>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</si>
  <si>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</si>
  <si>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</si>
  <si>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</si>
  <si>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</si>
  <si>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</si>
  <si>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</si>
  <si>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</si>
  <si>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</si>
  <si>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</si>
  <si>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</si>
  <si>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</si>
  <si>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</si>
  <si>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</si>
  <si>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</si>
  <si>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</si>
  <si>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</si>
  <si>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</si>
  <si>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</si>
  <si>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</si>
  <si>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</si>
  <si>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</si>
  <si>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</si>
  <si>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</si>
  <si>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</si>
  <si>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</si>
  <si>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</si>
  <si>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</si>
  <si>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</si>
  <si>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</si>
  <si>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</si>
  <si>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</si>
  <si>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</si>
  <si>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</si>
  <si>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</si>
  <si>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</si>
  <si>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</si>
  <si>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</si>
  <si>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</si>
  <si>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</si>
  <si>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</si>
  <si>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</si>
  <si>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</si>
  <si>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</si>
  <si>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</si>
  <si>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</si>
  <si>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</si>
  <si>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</si>
  <si>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</si>
  <si>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</si>
  <si>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</si>
  <si>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</si>
  <si>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</si>
  <si>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</si>
  <si>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</si>
  <si>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</si>
  <si>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</si>
  <si>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</si>
  <si>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</si>
  <si>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</si>
  <si>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</si>
  <si>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</si>
  <si>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</si>
  <si>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</si>
  <si>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</si>
  <si>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</si>
  <si>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</si>
  <si>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</si>
  <si>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</si>
  <si>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</si>
  <si>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</si>
  <si>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</si>
  <si>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</si>
  <si>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</si>
  <si>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</si>
  <si>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</si>
  <si>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</si>
  <si>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</si>
  <si>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</si>
  <si>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</si>
  <si>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</si>
  <si>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</si>
  <si>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</si>
  <si>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</si>
  <si>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</si>
  <si>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</si>
  <si>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</si>
  <si>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</si>
  <si>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</si>
  <si>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</si>
  <si>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</si>
  <si>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</si>
  <si>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</si>
  <si>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</si>
  <si>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</si>
  <si>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</si>
  <si>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</si>
  <si>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</si>
  <si>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</si>
  <si>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</si>
  <si>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</si>
  <si>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</si>
  <si>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</si>
  <si>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</si>
  <si>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</si>
  <si>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</si>
  <si>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</si>
  <si>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</si>
  <si>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</si>
  <si>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</si>
  <si>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</si>
  <si>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</si>
  <si>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</si>
  <si>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</si>
  <si>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</si>
  <si>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</si>
  <si>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</si>
  <si>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</si>
  <si>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</si>
  <si>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</si>
  <si>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</si>
  <si>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</si>
  <si>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</si>
  <si>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</si>
  <si>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</si>
  <si>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</si>
  <si>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</si>
  <si>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</si>
  <si>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</si>
  <si>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</si>
  <si>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</si>
  <si>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</si>
  <si>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</si>
  <si>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</si>
  <si>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</si>
  <si>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</si>
  <si>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</si>
  <si>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</si>
  <si>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</si>
  <si>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</si>
  <si>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</si>
  <si>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</si>
  <si>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</si>
  <si>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</si>
  <si>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</si>
  <si>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</si>
  <si>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</si>
  <si>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</si>
  <si>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</si>
  <si>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</si>
  <si>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</si>
  <si>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</si>
  <si>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</si>
  <si>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</si>
  <si>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</si>
  <si>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</si>
  <si>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</si>
  <si>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</si>
  <si>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</si>
  <si>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</si>
  <si>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</si>
  <si>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</si>
  <si>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</si>
  <si>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</si>
  <si>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</si>
  <si>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</si>
  <si>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</si>
  <si>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</si>
  <si>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</si>
  <si>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</si>
  <si>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</si>
  <si>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</si>
  <si>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</si>
  <si>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</si>
  <si>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</si>
  <si>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</si>
  <si>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</si>
  <si>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</si>
  <si>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</si>
  <si>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</si>
  <si>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</si>
  <si>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</si>
  <si>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</si>
  <si>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</si>
  <si>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</si>
  <si>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</si>
  <si>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</si>
  <si>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</si>
  <si>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</si>
  <si>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</si>
  <si>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</si>
  <si>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</si>
  <si>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</si>
  <si>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</si>
  <si>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</si>
  <si>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</si>
  <si>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</si>
  <si>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</si>
  <si>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</si>
  <si>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</si>
  <si>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</si>
  <si>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</si>
  <si>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</si>
  <si>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</si>
  <si>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</si>
  <si>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</si>
  <si>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</si>
  <si>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</si>
  <si>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</si>
  <si>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</si>
  <si>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</si>
  <si>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</si>
  <si>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</si>
  <si>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</si>
  <si>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</si>
  <si>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</si>
  <si>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</si>
  <si>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</si>
  <si>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</si>
  <si>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</si>
  <si>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</si>
  <si>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</si>
  <si>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</si>
  <si>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</si>
  <si>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</si>
  <si>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</si>
  <si>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</si>
  <si>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</si>
  <si>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</si>
  <si>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</si>
  <si>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</si>
  <si>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</si>
  <si>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</si>
  <si>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</si>
  <si>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</si>
  <si>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</si>
  <si>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</si>
  <si>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</si>
  <si>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</si>
  <si>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</si>
  <si>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</si>
  <si>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</si>
  <si>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</si>
  <si>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</si>
  <si>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</si>
  <si>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</si>
  <si>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</si>
  <si>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</si>
  <si>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“2020 - Año del Bicentenario del Paso a la Inmortalidad del General Manuel Belgrano”</t>
  </si>
  <si>
    <t>AFILIADOS APROSS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</si>
  <si>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</si>
  <si>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</si>
  <si>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</si>
  <si>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</si>
  <si>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</si>
  <si>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</si>
  <si>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Seguro de vida obligatorio</t>
  </si>
  <si>
    <t>Fondo de Enfermedades Catastróficas</t>
  </si>
  <si>
    <t>C672600</t>
  </si>
  <si>
    <t>C660330</t>
  </si>
  <si>
    <t>TAREAS PASIVAS</t>
  </si>
  <si>
    <t>MAYO - 2020</t>
  </si>
  <si>
    <t>Est. Doc (tope $4398,46)</t>
  </si>
  <si>
    <t>Gtos. Inh. Lab. Doc. (tope $2354,69)</t>
  </si>
  <si>
    <t>Bonif. Compensatoria No Rem. (tope $6500)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</si>
</sst>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3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workbookViewId="0">
      <selection activeCell="E91" sqref="E91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8.6042000000000005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4398.46</v>
      </c>
      <c r="E4" s="86">
        <f>(INT(D4/15*100)/100)+0</f>
        <v>293.23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645</v>
      </c>
      <c r="B14" s="82" t="s">
        <v>16</v>
      </c>
      <c r="C14" s="89">
        <v>251.17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645</v>
      </c>
      <c r="B15" s="88" t="s">
        <v>17</v>
      </c>
      <c r="C15" s="89">
        <v>6862.51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645</v>
      </c>
      <c r="B16" s="88" t="s">
        <v>18</v>
      </c>
      <c r="C16" s="77">
        <v>6893.48</v>
      </c>
      <c r="D16" s="101"/>
      <c r="E16" s="91"/>
      <c r="F16" s="92"/>
      <c r="I16" s="82">
        <v>14</v>
      </c>
      <c r="J16" s="85">
        <v>0.6</v>
      </c>
    </row>
    <row r="17" spans="1:10" s="82" customFormat="1" x14ac:dyDescent="0.2">
      <c r="A17" s="81" t="s">
        <v>645</v>
      </c>
      <c r="B17" s="88" t="s">
        <v>19</v>
      </c>
      <c r="C17" s="77">
        <v>7048.33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645</v>
      </c>
      <c r="B18" s="82" t="s">
        <v>20</v>
      </c>
      <c r="C18" s="77">
        <v>11349.78</v>
      </c>
      <c r="D18" s="101"/>
      <c r="E18" s="91"/>
      <c r="F18" s="92"/>
      <c r="I18" s="82">
        <v>16</v>
      </c>
      <c r="J18" s="85">
        <v>0.7</v>
      </c>
    </row>
    <row r="19" spans="1:10" s="82" customFormat="1" x14ac:dyDescent="0.2">
      <c r="A19" s="81" t="s">
        <v>645</v>
      </c>
      <c r="B19" s="88" t="s">
        <v>21</v>
      </c>
      <c r="C19" s="77">
        <v>7125.78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645</v>
      </c>
      <c r="B20" s="88" t="s">
        <v>22</v>
      </c>
      <c r="C20" s="89">
        <v>6630.2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645</v>
      </c>
      <c r="B21" s="88" t="s">
        <v>646</v>
      </c>
      <c r="C21" s="77">
        <v>8493.48</v>
      </c>
      <c r="D21" s="101"/>
      <c r="E21" s="91"/>
      <c r="F21" s="93"/>
      <c r="G21" s="86"/>
      <c r="H21" s="86"/>
      <c r="J21" s="85"/>
    </row>
    <row r="22" spans="1:10" s="82" customFormat="1" x14ac:dyDescent="0.2">
      <c r="A22" s="87" t="s">
        <v>642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645</v>
      </c>
      <c r="B23" s="82" t="s">
        <v>23</v>
      </c>
      <c r="C23" s="77">
        <v>81.459999999999994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645</v>
      </c>
      <c r="B24" s="82" t="s">
        <v>24</v>
      </c>
      <c r="C24" s="77">
        <v>3637.01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645</v>
      </c>
      <c r="B25" s="82" t="s">
        <v>25</v>
      </c>
      <c r="C25" s="77">
        <v>3590.51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642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645</v>
      </c>
      <c r="B27" s="88" t="s">
        <v>26</v>
      </c>
      <c r="C27" s="77">
        <v>4059.57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645</v>
      </c>
      <c r="B28" s="88" t="s">
        <v>27</v>
      </c>
      <c r="C28" s="77">
        <v>3757.61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642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645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645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642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645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645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642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645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645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642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645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642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645</v>
      </c>
      <c r="B41" s="2" t="s">
        <v>35</v>
      </c>
      <c r="C41" s="8">
        <v>1207.33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645</v>
      </c>
      <c r="B42" s="2" t="s">
        <v>36</v>
      </c>
      <c r="C42" s="77">
        <v>1398.56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645</v>
      </c>
      <c r="B43" s="2" t="s">
        <v>37</v>
      </c>
      <c r="C43" s="77">
        <v>1589.82</v>
      </c>
      <c r="D43" s="6"/>
      <c r="E43" s="79"/>
      <c r="I43">
        <v>42</v>
      </c>
      <c r="J43" s="3">
        <v>1.5</v>
      </c>
    </row>
    <row r="44" spans="1:13" x14ac:dyDescent="0.2">
      <c r="A44" s="74" t="s">
        <v>645</v>
      </c>
      <c r="B44" s="2" t="s">
        <v>38</v>
      </c>
      <c r="C44" s="77">
        <v>2354.69</v>
      </c>
      <c r="D44" s="6"/>
      <c r="E44" s="79"/>
      <c r="I44">
        <v>43</v>
      </c>
      <c r="J44" s="3">
        <v>1.5</v>
      </c>
    </row>
    <row r="45" spans="1:13" x14ac:dyDescent="0.2">
      <c r="A45" s="74" t="s">
        <v>645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645</v>
      </c>
      <c r="B46" s="2" t="s">
        <v>40</v>
      </c>
      <c r="C46" s="77">
        <v>66.75</v>
      </c>
      <c r="D46" s="6"/>
      <c r="E46" s="79"/>
      <c r="I46">
        <v>45</v>
      </c>
      <c r="J46" s="3">
        <v>1.5</v>
      </c>
    </row>
    <row r="47" spans="1:13" x14ac:dyDescent="0.2">
      <c r="A47" s="74" t="s">
        <v>645</v>
      </c>
      <c r="B47" s="2" t="s">
        <v>41</v>
      </c>
      <c r="C47" s="77">
        <v>156.97999999999999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642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645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645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645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645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645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645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645</v>
      </c>
      <c r="B55" s="2" t="s">
        <v>48</v>
      </c>
      <c r="C55" s="108">
        <v>149.55200000000002</v>
      </c>
    </row>
    <row r="56" spans="1:12" x14ac:dyDescent="0.2">
      <c r="A56" s="74" t="s">
        <v>645</v>
      </c>
      <c r="B56" s="2" t="s">
        <v>49</v>
      </c>
      <c r="C56" s="108">
        <v>252.66800000000001</v>
      </c>
    </row>
    <row r="57" spans="1:12" x14ac:dyDescent="0.2">
      <c r="A57" s="74" t="s">
        <v>645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645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645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645</v>
      </c>
      <c r="B60" s="2" t="s">
        <v>53</v>
      </c>
      <c r="C60" s="8">
        <v>54.2</v>
      </c>
      <c r="D60" s="3"/>
    </row>
    <row r="61" spans="1:12" x14ac:dyDescent="0.2">
      <c r="A61" s="74" t="s">
        <v>645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645</v>
      </c>
      <c r="B62" s="2" t="s">
        <v>55</v>
      </c>
      <c r="C62" s="8">
        <v>15.49</v>
      </c>
    </row>
    <row r="63" spans="1:12" x14ac:dyDescent="0.2">
      <c r="A63" s="75" t="s">
        <v>642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645</v>
      </c>
      <c r="B64" t="s">
        <v>647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642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642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642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642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642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642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636</v>
      </c>
      <c r="C84" s="8">
        <v>3250</v>
      </c>
      <c r="E84" s="8"/>
    </row>
    <row r="85" spans="1:7" x14ac:dyDescent="0.2">
      <c r="A85" s="74" t="s">
        <v>4</v>
      </c>
      <c r="B85" s="74" t="s">
        <v>637</v>
      </c>
      <c r="C85" s="8">
        <v>3900</v>
      </c>
      <c r="E85" s="8"/>
    </row>
    <row r="86" spans="1:7" x14ac:dyDescent="0.2">
      <c r="A86" s="74" t="s">
        <v>4</v>
      </c>
      <c r="B86" s="74" t="s">
        <v>638</v>
      </c>
      <c r="C86" s="8">
        <v>6500</v>
      </c>
      <c r="E86" s="8"/>
    </row>
    <row r="87" spans="1:7" x14ac:dyDescent="0.2">
      <c r="A87" s="74" t="s">
        <v>4</v>
      </c>
      <c r="B87" s="74" t="s">
        <v>639</v>
      </c>
      <c r="C87" s="8">
        <v>162.5</v>
      </c>
      <c r="E87" s="8"/>
    </row>
    <row r="88" spans="1:7" x14ac:dyDescent="0.2">
      <c r="A88" s="74" t="s">
        <v>4</v>
      </c>
      <c r="B88" s="74" t="s">
        <v>640</v>
      </c>
      <c r="C88" s="8">
        <v>325</v>
      </c>
      <c r="E88" s="8"/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L12" sqref="L12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6.140625" style="116" customWidth="1"/>
    <col min="29" max="29" width="7.140625" style="114" customWidth="1"/>
    <col min="30" max="30" width="6.28515625" style="114" customWidth="1"/>
    <col min="31" max="31" width="4.42578125" style="128" hidden="1" customWidth="1"/>
    <col min="32" max="32" width="6.28515625" style="114" customWidth="1"/>
    <col min="33" max="33" width="8.5703125" style="114" customWidth="1"/>
    <col min="34" max="34" width="8.7109375" style="114" customWidth="1"/>
    <col min="35" max="35" width="7.85546875" style="114" customWidth="1"/>
    <col min="36" max="36" width="11.85546875" style="114" customWidth="1"/>
    <col min="37" max="37" width="6.140625" style="116" hidden="1" customWidth="1"/>
    <col min="38" max="38" width="11" style="116" customWidth="1"/>
    <col min="39" max="39" width="6.140625" style="116" hidden="1" customWidth="1"/>
    <col min="40" max="40" width="8.28515625" style="116" customWidth="1"/>
    <col min="41" max="41" width="7.28515625" style="114" customWidth="1"/>
    <col min="42" max="42" width="8.42578125" style="114" customWidth="1"/>
    <col min="43" max="43" width="6.7109375" style="114" hidden="1" customWidth="1"/>
    <col min="44" max="44" width="7.42578125" style="114" customWidth="1"/>
    <col min="45" max="45" width="9" style="114" customWidth="1"/>
    <col min="46" max="46" width="10.85546875" style="114" customWidth="1"/>
    <col min="47" max="47" width="9.7109375" style="115" customWidth="1"/>
    <col min="48" max="48" width="5" style="112" hidden="1" customWidth="1"/>
    <col min="49" max="49" width="3.7109375" style="112" hidden="1" customWidth="1"/>
    <col min="50" max="50" width="3.42578125" style="117" hidden="1" customWidth="1"/>
    <col min="51" max="51" width="9.85546875" style="118" customWidth="1"/>
    <col min="52" max="1018" width="11.42578125" style="118" customWidth="1"/>
    <col min="1019" max="16384" width="9.140625" style="119"/>
  </cols>
  <sheetData>
    <row r="1" spans="1:1018" ht="50.25" customHeight="1" x14ac:dyDescent="0.2">
      <c r="C1" s="218" t="s">
        <v>661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113"/>
      <c r="AP1" s="113"/>
    </row>
    <row r="2" spans="1:1018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1" t="s">
        <v>648</v>
      </c>
      <c r="R2" s="231"/>
      <c r="S2" s="231"/>
      <c r="T2" s="231"/>
      <c r="U2" s="231"/>
      <c r="V2" s="231"/>
      <c r="W2" s="231"/>
      <c r="X2" s="231"/>
      <c r="AN2" s="219"/>
      <c r="AX2" s="129">
        <f>(((H141+U141)*1.15)+Q141+R141+S141+AB141+AD141)*0.05</f>
        <v>1410.1531000000002</v>
      </c>
    </row>
    <row r="3" spans="1:1018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0" t="s">
        <v>71</v>
      </c>
      <c r="J3" s="220"/>
      <c r="K3" s="221">
        <f>Valores!C2</f>
        <v>8.6042000000000005</v>
      </c>
      <c r="L3" s="221"/>
      <c r="AN3" s="219"/>
      <c r="AO3" s="130" t="s">
        <v>4</v>
      </c>
      <c r="AP3" s="131"/>
      <c r="AQ3" s="132">
        <f>Valores!C2</f>
        <v>8.6042000000000005</v>
      </c>
      <c r="AR3" s="133"/>
      <c r="AS3" s="133"/>
      <c r="AT3" s="133"/>
      <c r="AU3" s="134"/>
    </row>
    <row r="4" spans="1:1018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N4" s="136"/>
      <c r="AO4" s="130" t="s">
        <v>8</v>
      </c>
      <c r="AP4" s="131"/>
      <c r="AQ4" s="133"/>
      <c r="AR4" s="133"/>
      <c r="AS4" s="133"/>
      <c r="AT4" s="133"/>
      <c r="AU4" s="134"/>
    </row>
    <row r="5" spans="1:1018" ht="11.25" customHeight="1" x14ac:dyDescent="0.25">
      <c r="A5" s="135"/>
      <c r="B5" s="120"/>
      <c r="C5" s="228" t="s">
        <v>660</v>
      </c>
      <c r="D5" s="229"/>
      <c r="E5" s="229"/>
      <c r="F5" s="230"/>
      <c r="G5" s="181"/>
      <c r="H5" s="179" t="s">
        <v>8</v>
      </c>
      <c r="AN5" s="136"/>
      <c r="AO5" s="130"/>
      <c r="AP5" s="131"/>
      <c r="AQ5" s="133"/>
      <c r="AR5" s="133"/>
      <c r="AS5" s="133"/>
      <c r="AT5" s="133"/>
      <c r="AU5" s="134"/>
    </row>
    <row r="6" spans="1:1018" ht="11.25" customHeight="1" x14ac:dyDescent="0.25">
      <c r="A6" s="135"/>
      <c r="B6" s="120"/>
      <c r="C6" s="228" t="s">
        <v>649</v>
      </c>
      <c r="D6" s="229"/>
      <c r="E6" s="229"/>
      <c r="F6" s="230"/>
      <c r="G6" s="181"/>
      <c r="H6" s="216">
        <v>0</v>
      </c>
      <c r="AN6" s="136"/>
      <c r="AO6" s="130"/>
      <c r="AP6" s="131"/>
      <c r="AQ6" s="133"/>
      <c r="AR6" s="133"/>
      <c r="AS6" s="133"/>
      <c r="AT6" s="133"/>
      <c r="AU6" s="134"/>
    </row>
    <row r="7" spans="1:1018" s="200" customFormat="1" ht="41.25" x14ac:dyDescent="0.2">
      <c r="A7" s="194"/>
      <c r="B7" s="194"/>
      <c r="C7" s="196"/>
      <c r="D7" s="195"/>
      <c r="E7" s="195"/>
      <c r="F7" s="196"/>
      <c r="G7" s="222" t="s">
        <v>73</v>
      </c>
      <c r="H7" s="222"/>
      <c r="I7" s="223" t="s">
        <v>74</v>
      </c>
      <c r="J7" s="223"/>
      <c r="K7" s="224" t="s">
        <v>75</v>
      </c>
      <c r="L7" s="224"/>
      <c r="M7" s="225" t="s">
        <v>76</v>
      </c>
      <c r="N7" s="225"/>
      <c r="O7" s="203" t="s">
        <v>77</v>
      </c>
      <c r="P7" s="204" t="s">
        <v>78</v>
      </c>
      <c r="Q7" s="203" t="s">
        <v>79</v>
      </c>
      <c r="R7" s="213" t="s">
        <v>662</v>
      </c>
      <c r="S7" s="203" t="s">
        <v>80</v>
      </c>
      <c r="T7" s="213" t="s">
        <v>663</v>
      </c>
      <c r="U7" s="204" t="s">
        <v>81</v>
      </c>
      <c r="V7" s="203" t="s">
        <v>81</v>
      </c>
      <c r="W7" s="203" t="s">
        <v>82</v>
      </c>
      <c r="X7" s="203" t="s">
        <v>83</v>
      </c>
      <c r="Y7" s="226" t="s">
        <v>84</v>
      </c>
      <c r="Z7" s="226"/>
      <c r="AA7" s="203" t="s">
        <v>85</v>
      </c>
      <c r="AB7" s="214" t="s">
        <v>650</v>
      </c>
      <c r="AC7" s="203" t="s">
        <v>86</v>
      </c>
      <c r="AD7" s="213" t="s">
        <v>651</v>
      </c>
      <c r="AE7" s="225" t="s">
        <v>87</v>
      </c>
      <c r="AF7" s="225"/>
      <c r="AG7" s="213" t="s">
        <v>652</v>
      </c>
      <c r="AH7" s="213" t="s">
        <v>653</v>
      </c>
      <c r="AI7" s="203" t="s">
        <v>88</v>
      </c>
      <c r="AJ7" s="213" t="s">
        <v>654</v>
      </c>
      <c r="AK7" s="205" t="s">
        <v>89</v>
      </c>
      <c r="AL7" s="213" t="s">
        <v>664</v>
      </c>
      <c r="AM7" s="227" t="s">
        <v>644</v>
      </c>
      <c r="AN7" s="214" t="s">
        <v>655</v>
      </c>
      <c r="AO7" s="203" t="s">
        <v>90</v>
      </c>
      <c r="AP7" s="206" t="s">
        <v>91</v>
      </c>
      <c r="AQ7" s="206" t="s">
        <v>92</v>
      </c>
      <c r="AR7" s="206" t="s">
        <v>93</v>
      </c>
      <c r="AS7" s="138" t="s">
        <v>656</v>
      </c>
      <c r="AT7" s="138" t="s">
        <v>657</v>
      </c>
      <c r="AU7" s="203" t="s">
        <v>94</v>
      </c>
      <c r="AV7" s="137" t="s">
        <v>95</v>
      </c>
      <c r="AW7" s="137" t="s">
        <v>96</v>
      </c>
      <c r="AX7" s="188" t="s">
        <v>97</v>
      </c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</row>
    <row r="8" spans="1:1018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12" t="s">
        <v>121</v>
      </c>
      <c r="AC8" s="212" t="s">
        <v>122</v>
      </c>
      <c r="AD8" s="208" t="s">
        <v>123</v>
      </c>
      <c r="AE8" s="211" t="s">
        <v>124</v>
      </c>
      <c r="AF8" s="208" t="s">
        <v>125</v>
      </c>
      <c r="AG8" s="208" t="s">
        <v>126</v>
      </c>
      <c r="AH8" s="208" t="s">
        <v>127</v>
      </c>
      <c r="AI8" s="204" t="s">
        <v>128</v>
      </c>
      <c r="AJ8" s="208" t="s">
        <v>641</v>
      </c>
      <c r="AK8" s="212" t="s">
        <v>129</v>
      </c>
      <c r="AL8" s="212" t="s">
        <v>641</v>
      </c>
      <c r="AM8" s="227"/>
      <c r="AN8" s="212" t="s">
        <v>130</v>
      </c>
      <c r="AO8" s="203" t="s">
        <v>131</v>
      </c>
      <c r="AP8" s="206" t="s">
        <v>132</v>
      </c>
      <c r="AQ8" s="206" t="s">
        <v>133</v>
      </c>
      <c r="AR8" s="208" t="s">
        <v>134</v>
      </c>
      <c r="AS8" s="215" t="s">
        <v>658</v>
      </c>
      <c r="AT8" s="215" t="s">
        <v>659</v>
      </c>
      <c r="AU8" s="204"/>
      <c r="AV8" s="196"/>
      <c r="AW8" s="196"/>
      <c r="AX8" s="196"/>
    </row>
    <row r="9" spans="1:1018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920.65</v>
      </c>
      <c r="I9" s="144">
        <v>3779</v>
      </c>
      <c r="J9" s="145">
        <f>INT((I9*Valores!$C$2*100)+0.5)/100</f>
        <v>32515.27</v>
      </c>
      <c r="K9" s="146">
        <v>219</v>
      </c>
      <c r="L9" s="145">
        <f>INT((K9*Valores!$C$2*100)+0.5)/100</f>
        <v>1884.32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5651.2394999999997</v>
      </c>
      <c r="P9" s="145">
        <f t="shared" ref="P9:P72" si="2">SUM(H9,J9,L9,N9,Z9,T9)*$J$2</f>
        <v>0</v>
      </c>
      <c r="Q9" s="147">
        <f>Valores!$C$16</f>
        <v>6893.48</v>
      </c>
      <c r="R9" s="147">
        <f>Valores!$D$4</f>
        <v>4398.46</v>
      </c>
      <c r="S9" s="145">
        <v>0</v>
      </c>
      <c r="T9" s="148">
        <f>IF($H$5="NO",Valores!$C$44,Valores!$C$44/2)</f>
        <v>2354.69</v>
      </c>
      <c r="U9" s="145">
        <v>0</v>
      </c>
      <c r="V9" s="145">
        <f t="shared" ref="V9:V46" si="3">U9*(1+$J$2)</f>
        <v>0</v>
      </c>
      <c r="W9" s="147">
        <f>SUM(H9,J9,L9)</f>
        <v>35320.239999999998</v>
      </c>
      <c r="X9" s="147">
        <f>INT((SUM(H9,J9,L9)*0.4*100)+0.49)/100</f>
        <v>14128.1</v>
      </c>
      <c r="Y9" s="149">
        <v>0</v>
      </c>
      <c r="Z9" s="145">
        <f>Y9*Valores!$C$2</f>
        <v>0</v>
      </c>
      <c r="AA9" s="145">
        <v>0</v>
      </c>
      <c r="AB9" s="150">
        <f>Valores!$C$30</f>
        <v>199.86</v>
      </c>
      <c r="AC9" s="145">
        <f t="shared" ref="AC9:AC72" si="4">SUM(H9,J9,L9,Z9,T9)*$H$3/100</f>
        <v>0</v>
      </c>
      <c r="AD9" s="145">
        <f>Valores!$C$31</f>
        <v>199.86</v>
      </c>
      <c r="AE9" s="149">
        <v>0</v>
      </c>
      <c r="AF9" s="145">
        <f>AE9*Valores!$C$2</f>
        <v>0</v>
      </c>
      <c r="AG9" s="145">
        <f>IF($H$5="NO",Valores!$C$59,Valores!$C$59/2)</f>
        <v>406.53</v>
      </c>
      <c r="AH9" s="145">
        <f>IF($H$5="NO",Valores!$C$61,Valores!$C$61/2)</f>
        <v>116.15</v>
      </c>
      <c r="AI9" s="151">
        <f t="shared" ref="AI9:AI72" si="5">SUM(H9,J9,L9,N9,O9,P9,Q9,R9,S9,V9,W9,X9,Z9,AA9,AB9,AC9,AD9,AF9,T9,AG9,AH9)</f>
        <v>104988.8495</v>
      </c>
      <c r="AJ9" s="147">
        <f>Valores!$C$36</f>
        <v>1046.83</v>
      </c>
      <c r="AK9" s="148">
        <f>Valores!$C$9</f>
        <v>0</v>
      </c>
      <c r="AL9" s="148">
        <f>Valores!$C$84</f>
        <v>3250</v>
      </c>
      <c r="AM9" s="148"/>
      <c r="AN9" s="150">
        <f>Valores!$C$51</f>
        <v>327.60000000000002</v>
      </c>
      <c r="AO9" s="152">
        <f>IF($H$4="SI",SUM(AJ9:AN9),SUM(AJ9:AL9))</f>
        <v>4296.83</v>
      </c>
      <c r="AP9" s="153">
        <f>AI9*-Valores!$C$68</f>
        <v>-11548.773444999999</v>
      </c>
      <c r="AQ9" s="154">
        <f>AI9*-Valores!$C$69</f>
        <v>0</v>
      </c>
      <c r="AR9" s="147">
        <f>AI9*-Valores!$C$70</f>
        <v>-4724.4982274999993</v>
      </c>
      <c r="AS9" s="147">
        <v>-159.43</v>
      </c>
      <c r="AT9" s="147">
        <f>IF($H$6=0,-53.83,(-53.83+$H$6*(-53.83)))</f>
        <v>-53.83</v>
      </c>
      <c r="AU9" s="151">
        <f>AI9+AO9+AQ9+AR9+AP9+AS9+AT9</f>
        <v>92799.147827500012</v>
      </c>
      <c r="AV9" s="155">
        <v>33</v>
      </c>
      <c r="AW9" s="155">
        <v>45</v>
      </c>
      <c r="AX9" s="140" t="s">
        <v>8</v>
      </c>
    </row>
    <row r="10" spans="1:1018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920.65</v>
      </c>
      <c r="I10" s="144">
        <v>3779</v>
      </c>
      <c r="J10" s="145">
        <f>INT((I10*Valores!$C$2*100)+0.5)/100</f>
        <v>32515.27</v>
      </c>
      <c r="K10" s="146">
        <v>219</v>
      </c>
      <c r="L10" s="145">
        <f>INT((K10*Valores!$C$2*100)+0.5)/100</f>
        <v>1884.32</v>
      </c>
      <c r="M10" s="142">
        <v>0</v>
      </c>
      <c r="N10" s="145">
        <f>INT((M10*Valores!$C$2*100)+0.5)/100</f>
        <v>0</v>
      </c>
      <c r="O10" s="145">
        <f t="shared" si="1"/>
        <v>5651.2394999999997</v>
      </c>
      <c r="P10" s="145">
        <f t="shared" si="2"/>
        <v>0</v>
      </c>
      <c r="Q10" s="147">
        <f>Valores!$C$16</f>
        <v>6893.48</v>
      </c>
      <c r="R10" s="147">
        <f>Valores!$D$4</f>
        <v>4398.46</v>
      </c>
      <c r="S10" s="145">
        <v>0</v>
      </c>
      <c r="T10" s="148">
        <f>IF($H$5="NO",Valores!$C$44,Valores!$C$44/2)</f>
        <v>2354.69</v>
      </c>
      <c r="U10" s="145">
        <v>0</v>
      </c>
      <c r="V10" s="145">
        <f t="shared" si="3"/>
        <v>0</v>
      </c>
      <c r="W10" s="147">
        <f>SUM(H10,J10,L10)</f>
        <v>35320.239999999998</v>
      </c>
      <c r="X10" s="147">
        <f>INT((SUM(H10,J10,L10)*0.4*100)+0.49)/100</f>
        <v>14128.1</v>
      </c>
      <c r="Y10" s="149">
        <v>0</v>
      </c>
      <c r="Z10" s="145">
        <f>Y10*Valores!$C$2</f>
        <v>0</v>
      </c>
      <c r="AA10" s="145">
        <v>0</v>
      </c>
      <c r="AB10" s="150">
        <f>Valores!$C$30</f>
        <v>199.86</v>
      </c>
      <c r="AC10" s="145">
        <f t="shared" si="4"/>
        <v>0</v>
      </c>
      <c r="AD10" s="145">
        <f>Valores!$C$31</f>
        <v>199.86</v>
      </c>
      <c r="AE10" s="149">
        <v>0</v>
      </c>
      <c r="AF10" s="145">
        <f>INT(((AE10*Valores!$C$2)*100)+0.5)/100</f>
        <v>0</v>
      </c>
      <c r="AG10" s="145">
        <f>IF($H$5="NO",Valores!$C$59,Valores!$C$59/2)</f>
        <v>406.53</v>
      </c>
      <c r="AH10" s="145">
        <f>IF($H$5="NO",Valores!$C$61,Valores!$C$61/2)</f>
        <v>116.15</v>
      </c>
      <c r="AI10" s="151">
        <f t="shared" si="5"/>
        <v>104988.8495</v>
      </c>
      <c r="AJ10" s="147">
        <f>Valores!$C$36</f>
        <v>1046.83</v>
      </c>
      <c r="AK10" s="148">
        <f>Valores!$C$9</f>
        <v>0</v>
      </c>
      <c r="AL10" s="148">
        <f>Valores!$C$84</f>
        <v>3250</v>
      </c>
      <c r="AM10" s="148"/>
      <c r="AN10" s="150">
        <f>Valores!$C$51</f>
        <v>327.60000000000002</v>
      </c>
      <c r="AO10" s="152">
        <f t="shared" ref="AO10:AO72" si="6">IF($H$4="SI",SUM(AJ10:AN10),SUM(AJ10:AL10))</f>
        <v>4296.83</v>
      </c>
      <c r="AP10" s="153">
        <f>AI10*-Valores!$C$68</f>
        <v>-11548.773444999999</v>
      </c>
      <c r="AQ10" s="153">
        <f>AI10*-Valores!$C$69</f>
        <v>0</v>
      </c>
      <c r="AR10" s="147">
        <f>AI10*-Valores!$C$70</f>
        <v>-4724.4982274999993</v>
      </c>
      <c r="AS10" s="147">
        <v>-159.43</v>
      </c>
      <c r="AT10" s="147">
        <f t="shared" ref="AT10:AT73" si="7">IF($H$6=0,-53.83,(-53.83+$H$6*(-53.83)))</f>
        <v>-53.83</v>
      </c>
      <c r="AU10" s="151">
        <f t="shared" ref="AU10:AU73" si="8">AI10+AO10+AQ10+AR10+AP10+AS10+AT10</f>
        <v>92799.147827500012</v>
      </c>
      <c r="AV10" s="155">
        <v>33</v>
      </c>
      <c r="AW10" s="155">
        <v>45</v>
      </c>
      <c r="AX10" s="140" t="s">
        <v>8</v>
      </c>
    </row>
    <row r="11" spans="1:1018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920.65</v>
      </c>
      <c r="I11" s="144">
        <v>3720</v>
      </c>
      <c r="J11" s="145">
        <f>INT((I11*Valores!$C$2*100)+0.5)/100</f>
        <v>32007.62</v>
      </c>
      <c r="K11" s="146">
        <v>1226</v>
      </c>
      <c r="L11" s="145">
        <f>INT((K11*Valores!$C$2*100)+0.5)/100</f>
        <v>10548.75</v>
      </c>
      <c r="M11" s="142">
        <v>0</v>
      </c>
      <c r="N11" s="145">
        <f>INT((M11*Valores!$C$2*100)+0.5)/100</f>
        <v>0</v>
      </c>
      <c r="O11" s="145">
        <f t="shared" si="1"/>
        <v>7420.308</v>
      </c>
      <c r="P11" s="145">
        <f t="shared" si="2"/>
        <v>0</v>
      </c>
      <c r="Q11" s="147">
        <f>Valores!$C$19</f>
        <v>7125.78</v>
      </c>
      <c r="R11" s="147">
        <f>Valores!$D$4</f>
        <v>4398.46</v>
      </c>
      <c r="S11" s="145">
        <v>0</v>
      </c>
      <c r="T11" s="148">
        <f>IF($H$5="NO",Valores!$C$44,Valores!$C$44/2)</f>
        <v>2354.69</v>
      </c>
      <c r="U11" s="145">
        <f>Valores!$C$24</f>
        <v>3637.01</v>
      </c>
      <c r="V11" s="145">
        <f t="shared" si="3"/>
        <v>3637.01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50">
        <f>Valores!$C$30</f>
        <v>199.86</v>
      </c>
      <c r="AC11" s="145">
        <f t="shared" si="4"/>
        <v>0</v>
      </c>
      <c r="AD11" s="145">
        <f>Valores!$C$31</f>
        <v>199.86</v>
      </c>
      <c r="AE11" s="149">
        <v>0</v>
      </c>
      <c r="AF11" s="145">
        <f>INT(((AE11*Valores!$C$2)*100)+0.5)/100</f>
        <v>0</v>
      </c>
      <c r="AG11" s="145">
        <f>IF($H$5="NO",Valores!$C$59,Valores!$C$59/2)</f>
        <v>406.53</v>
      </c>
      <c r="AH11" s="145">
        <f>IF($H$5="NO",Valores!$C$61,Valores!$C$61/2)</f>
        <v>116.15</v>
      </c>
      <c r="AI11" s="151">
        <f t="shared" si="5"/>
        <v>69335.667999999991</v>
      </c>
      <c r="AJ11" s="147">
        <f>Valores!$C$36</f>
        <v>1046.83</v>
      </c>
      <c r="AK11" s="148">
        <f>Valores!$C$9</f>
        <v>0</v>
      </c>
      <c r="AL11" s="148">
        <f>Valores!$C$84</f>
        <v>3250</v>
      </c>
      <c r="AM11" s="148"/>
      <c r="AN11" s="150">
        <f>Valores!$C$51</f>
        <v>327.60000000000002</v>
      </c>
      <c r="AO11" s="152">
        <f t="shared" si="6"/>
        <v>4296.83</v>
      </c>
      <c r="AP11" s="153">
        <f>AI11*-Valores!$C$68</f>
        <v>-7626.9234799999986</v>
      </c>
      <c r="AQ11" s="153">
        <f>AI11*-Valores!$C$69</f>
        <v>0</v>
      </c>
      <c r="AR11" s="147">
        <f>AI11*-Valores!$C$70</f>
        <v>-3120.1050599999994</v>
      </c>
      <c r="AS11" s="147">
        <v>-159.43</v>
      </c>
      <c r="AT11" s="147">
        <f t="shared" si="7"/>
        <v>-53.83</v>
      </c>
      <c r="AU11" s="151">
        <f t="shared" si="8"/>
        <v>62672.209459999991</v>
      </c>
      <c r="AV11" s="155">
        <v>35</v>
      </c>
      <c r="AW11" s="155">
        <v>45</v>
      </c>
      <c r="AX11" s="140" t="s">
        <v>4</v>
      </c>
    </row>
    <row r="12" spans="1:1018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920.65</v>
      </c>
      <c r="I12" s="144">
        <v>3779</v>
      </c>
      <c r="J12" s="145">
        <f>INT((I12*Valores!$C$2*100)+0.5)/100</f>
        <v>32515.27</v>
      </c>
      <c r="K12" s="146">
        <v>219</v>
      </c>
      <c r="L12" s="145">
        <f>INT((K12*Valores!$C$2*100)+0.5)/100</f>
        <v>1884.32</v>
      </c>
      <c r="M12" s="142">
        <v>0</v>
      </c>
      <c r="N12" s="145">
        <f>INT((M12*Valores!$C$2*100)+0.5)/100</f>
        <v>0</v>
      </c>
      <c r="O12" s="145">
        <f t="shared" si="1"/>
        <v>5651.2394999999997</v>
      </c>
      <c r="P12" s="145">
        <f t="shared" si="2"/>
        <v>0</v>
      </c>
      <c r="Q12" s="147">
        <f>Valores!$C$16</f>
        <v>6893.48</v>
      </c>
      <c r="R12" s="147">
        <f>Valores!$D$4</f>
        <v>4398.46</v>
      </c>
      <c r="S12" s="145">
        <v>0</v>
      </c>
      <c r="T12" s="148">
        <f>IF($H$5="NO",Valores!$C$44,Valores!$C$44/2)</f>
        <v>2354.69</v>
      </c>
      <c r="U12" s="145">
        <v>0</v>
      </c>
      <c r="V12" s="145">
        <f t="shared" si="3"/>
        <v>0</v>
      </c>
      <c r="W12" s="147">
        <f t="shared" ref="W12:W21" si="9">SUM(H12,J12,L12)</f>
        <v>35320.239999999998</v>
      </c>
      <c r="X12" s="147">
        <f t="shared" ref="X12:X21" si="10">INT((SUM(H12,J12,L12)*0.4*100)+0.49)/100</f>
        <v>14128.1</v>
      </c>
      <c r="Y12" s="149">
        <v>0</v>
      </c>
      <c r="Z12" s="145">
        <f>Y12*Valores!$C$2</f>
        <v>0</v>
      </c>
      <c r="AA12" s="145">
        <v>0</v>
      </c>
      <c r="AB12" s="150">
        <f>Valores!$C$30</f>
        <v>199.86</v>
      </c>
      <c r="AC12" s="145">
        <f t="shared" si="4"/>
        <v>0</v>
      </c>
      <c r="AD12" s="145">
        <f>Valores!$C$31</f>
        <v>199.86</v>
      </c>
      <c r="AE12" s="149">
        <v>0</v>
      </c>
      <c r="AF12" s="145">
        <f>INT(((AE12*Valores!$C$2)*100)+0.5)/100</f>
        <v>0</v>
      </c>
      <c r="AG12" s="145">
        <f>IF($H$5="NO",Valores!$C$59,Valores!$C$59/2)</f>
        <v>406.53</v>
      </c>
      <c r="AH12" s="145">
        <f>IF($H$5="NO",Valores!$C$61,Valores!$C$61/2)</f>
        <v>116.15</v>
      </c>
      <c r="AI12" s="151">
        <f t="shared" si="5"/>
        <v>104988.8495</v>
      </c>
      <c r="AJ12" s="147">
        <f>Valores!$C$36</f>
        <v>1046.83</v>
      </c>
      <c r="AK12" s="148">
        <f>Valores!$C$9</f>
        <v>0</v>
      </c>
      <c r="AL12" s="148">
        <f>Valores!$C$84</f>
        <v>3250</v>
      </c>
      <c r="AM12" s="148"/>
      <c r="AN12" s="150">
        <f>Valores!$C$51</f>
        <v>327.60000000000002</v>
      </c>
      <c r="AO12" s="152">
        <f t="shared" si="6"/>
        <v>4296.83</v>
      </c>
      <c r="AP12" s="153">
        <f>AI12*-Valores!$C$68</f>
        <v>-11548.773444999999</v>
      </c>
      <c r="AQ12" s="153">
        <f>AI12*-Valores!$C$69</f>
        <v>0</v>
      </c>
      <c r="AR12" s="147">
        <f>AI12*-Valores!$C$70</f>
        <v>-4724.4982274999993</v>
      </c>
      <c r="AS12" s="147">
        <v>-159.43</v>
      </c>
      <c r="AT12" s="147">
        <f t="shared" si="7"/>
        <v>-53.83</v>
      </c>
      <c r="AU12" s="151">
        <f t="shared" si="8"/>
        <v>92799.147827500012</v>
      </c>
      <c r="AV12" s="155">
        <v>33</v>
      </c>
      <c r="AW12" s="155">
        <v>45</v>
      </c>
      <c r="AX12" s="140" t="s">
        <v>8</v>
      </c>
    </row>
    <row r="13" spans="1:1018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920.65</v>
      </c>
      <c r="I13" s="144">
        <v>3779</v>
      </c>
      <c r="J13" s="145">
        <f>INT((I13*Valores!$C$2*100)+0.5)/100</f>
        <v>32515.27</v>
      </c>
      <c r="K13" s="146">
        <v>219</v>
      </c>
      <c r="L13" s="145">
        <f>INT((K13*Valores!$C$2*100)+0.5)/100</f>
        <v>1884.32</v>
      </c>
      <c r="M13" s="142">
        <v>0</v>
      </c>
      <c r="N13" s="145">
        <f>INT((M13*Valores!$C$2*100)+0.5)/100</f>
        <v>0</v>
      </c>
      <c r="O13" s="145">
        <f t="shared" si="1"/>
        <v>5651.2394999999997</v>
      </c>
      <c r="P13" s="145">
        <f t="shared" si="2"/>
        <v>0</v>
      </c>
      <c r="Q13" s="147">
        <f>Valores!$C$16</f>
        <v>6893.48</v>
      </c>
      <c r="R13" s="147">
        <f>Valores!$D$4</f>
        <v>4398.46</v>
      </c>
      <c r="S13" s="145">
        <v>0</v>
      </c>
      <c r="T13" s="148">
        <f>IF($H$5="NO",Valores!$C$44,Valores!$C$44/2)</f>
        <v>2354.69</v>
      </c>
      <c r="U13" s="145">
        <v>0</v>
      </c>
      <c r="V13" s="145">
        <f t="shared" si="3"/>
        <v>0</v>
      </c>
      <c r="W13" s="147">
        <f t="shared" si="9"/>
        <v>35320.239999999998</v>
      </c>
      <c r="X13" s="147">
        <f t="shared" si="10"/>
        <v>14128.1</v>
      </c>
      <c r="Y13" s="149">
        <v>0</v>
      </c>
      <c r="Z13" s="145">
        <f>Y13*Valores!$C$2</f>
        <v>0</v>
      </c>
      <c r="AA13" s="145">
        <v>0</v>
      </c>
      <c r="AB13" s="150">
        <f>Valores!$C$30</f>
        <v>199.86</v>
      </c>
      <c r="AC13" s="145">
        <f t="shared" si="4"/>
        <v>0</v>
      </c>
      <c r="AD13" s="145">
        <f>Valores!$C$31</f>
        <v>199.86</v>
      </c>
      <c r="AE13" s="149">
        <v>0</v>
      </c>
      <c r="AF13" s="145">
        <f>INT(((AE13*Valores!$C$2)*100)+0.5)/100</f>
        <v>0</v>
      </c>
      <c r="AG13" s="145">
        <f>IF($H$5="NO",Valores!$C$59,Valores!$C$59/2)</f>
        <v>406.53</v>
      </c>
      <c r="AH13" s="145">
        <f>IF($H$5="NO",Valores!$C$61,Valores!$C$61/2)</f>
        <v>116.15</v>
      </c>
      <c r="AI13" s="151">
        <f t="shared" si="5"/>
        <v>104988.8495</v>
      </c>
      <c r="AJ13" s="147">
        <f>Valores!$C$36</f>
        <v>1046.83</v>
      </c>
      <c r="AK13" s="148">
        <f>Valores!$C$9</f>
        <v>0</v>
      </c>
      <c r="AL13" s="148">
        <f>Valores!$C$84</f>
        <v>3250</v>
      </c>
      <c r="AM13" s="148"/>
      <c r="AN13" s="150">
        <f>Valores!$C$51</f>
        <v>327.60000000000002</v>
      </c>
      <c r="AO13" s="152">
        <f t="shared" si="6"/>
        <v>4296.83</v>
      </c>
      <c r="AP13" s="153">
        <f>AI13*-Valores!$C$68</f>
        <v>-11548.773444999999</v>
      </c>
      <c r="AQ13" s="153">
        <f>AI13*-Valores!$C$69</f>
        <v>0</v>
      </c>
      <c r="AR13" s="147">
        <f>AI13*-Valores!$C$70</f>
        <v>-4724.4982274999993</v>
      </c>
      <c r="AS13" s="147">
        <v>-159.43</v>
      </c>
      <c r="AT13" s="147">
        <f t="shared" si="7"/>
        <v>-53.83</v>
      </c>
      <c r="AU13" s="151">
        <f t="shared" si="8"/>
        <v>92799.147827500012</v>
      </c>
      <c r="AV13" s="155">
        <v>33</v>
      </c>
      <c r="AW13" s="155">
        <v>45</v>
      </c>
      <c r="AX13" s="140" t="s">
        <v>8</v>
      </c>
    </row>
    <row r="14" spans="1:1018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920.65</v>
      </c>
      <c r="I14" s="144">
        <v>3779</v>
      </c>
      <c r="J14" s="145">
        <f>INT((I14*Valores!$C$2*100)+0.5)/100</f>
        <v>32515.27</v>
      </c>
      <c r="K14" s="146">
        <v>219</v>
      </c>
      <c r="L14" s="145">
        <f>INT((K14*Valores!$C$2*100)+0.5)/100</f>
        <v>1884.32</v>
      </c>
      <c r="M14" s="142">
        <v>0</v>
      </c>
      <c r="N14" s="145">
        <f>INT((M14*Valores!$C$2*100)+0.5)/100</f>
        <v>0</v>
      </c>
      <c r="O14" s="145">
        <f t="shared" si="1"/>
        <v>5651.2394999999997</v>
      </c>
      <c r="P14" s="145">
        <f t="shared" si="2"/>
        <v>0</v>
      </c>
      <c r="Q14" s="147">
        <f>Valores!$C$16</f>
        <v>6893.48</v>
      </c>
      <c r="R14" s="147">
        <f>Valores!$D$4</f>
        <v>4398.46</v>
      </c>
      <c r="S14" s="145">
        <v>0</v>
      </c>
      <c r="T14" s="148">
        <f>IF($H$5="NO",Valores!$C$44,Valores!$C$44/2)</f>
        <v>2354.69</v>
      </c>
      <c r="U14" s="145">
        <v>0</v>
      </c>
      <c r="V14" s="145">
        <f t="shared" si="3"/>
        <v>0</v>
      </c>
      <c r="W14" s="147">
        <f t="shared" si="9"/>
        <v>35320.239999999998</v>
      </c>
      <c r="X14" s="147">
        <f t="shared" si="10"/>
        <v>14128.1</v>
      </c>
      <c r="Y14" s="149">
        <v>0</v>
      </c>
      <c r="Z14" s="145">
        <f>Y14*Valores!$C$2</f>
        <v>0</v>
      </c>
      <c r="AA14" s="145">
        <v>0</v>
      </c>
      <c r="AB14" s="150">
        <f>Valores!$C$30</f>
        <v>199.86</v>
      </c>
      <c r="AC14" s="145">
        <f t="shared" si="4"/>
        <v>0</v>
      </c>
      <c r="AD14" s="145">
        <f>Valores!$C$31</f>
        <v>199.86</v>
      </c>
      <c r="AE14" s="149">
        <v>0</v>
      </c>
      <c r="AF14" s="145">
        <f>INT(((AE14*Valores!$C$2)*100)+0.5)/100</f>
        <v>0</v>
      </c>
      <c r="AG14" s="145">
        <f>IF($H$5="NO",Valores!$C$59,Valores!$C$59/2)</f>
        <v>406.53</v>
      </c>
      <c r="AH14" s="145">
        <f>IF($H$5="NO",Valores!$C$61,Valores!$C$61/2)</f>
        <v>116.15</v>
      </c>
      <c r="AI14" s="151">
        <f t="shared" si="5"/>
        <v>104988.8495</v>
      </c>
      <c r="AJ14" s="147">
        <f>Valores!$C$36</f>
        <v>1046.83</v>
      </c>
      <c r="AK14" s="148">
        <f>Valores!$C$9</f>
        <v>0</v>
      </c>
      <c r="AL14" s="148">
        <f>Valores!$C$84</f>
        <v>3250</v>
      </c>
      <c r="AM14" s="148"/>
      <c r="AN14" s="150">
        <f>Valores!$C$51</f>
        <v>327.60000000000002</v>
      </c>
      <c r="AO14" s="152">
        <f t="shared" si="6"/>
        <v>4296.83</v>
      </c>
      <c r="AP14" s="153">
        <f>AI14*-Valores!$C$68</f>
        <v>-11548.773444999999</v>
      </c>
      <c r="AQ14" s="153">
        <f>AI14*-Valores!$C$69</f>
        <v>0</v>
      </c>
      <c r="AR14" s="147">
        <f>AI14*-Valores!$C$70</f>
        <v>-4724.4982274999993</v>
      </c>
      <c r="AS14" s="147">
        <v>-159.43</v>
      </c>
      <c r="AT14" s="147">
        <f t="shared" si="7"/>
        <v>-53.83</v>
      </c>
      <c r="AU14" s="151">
        <f t="shared" si="8"/>
        <v>92799.147827500012</v>
      </c>
      <c r="AV14" s="155">
        <v>33</v>
      </c>
      <c r="AW14" s="155">
        <v>45</v>
      </c>
      <c r="AX14" s="140" t="s">
        <v>8</v>
      </c>
    </row>
    <row r="15" spans="1:1018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920.65</v>
      </c>
      <c r="I15" s="144">
        <v>3779</v>
      </c>
      <c r="J15" s="145">
        <f>INT((I15*Valores!$C$2*100)+0.5)/100</f>
        <v>32515.27</v>
      </c>
      <c r="K15" s="146">
        <v>219</v>
      </c>
      <c r="L15" s="145">
        <f>INT((K15*Valores!$C$2*100)+0.5)/100</f>
        <v>1884.32</v>
      </c>
      <c r="M15" s="142">
        <v>0</v>
      </c>
      <c r="N15" s="145">
        <f>INT((M15*Valores!$C$2*100)+0.5)/100</f>
        <v>0</v>
      </c>
      <c r="O15" s="145">
        <f t="shared" si="1"/>
        <v>5651.2394999999997</v>
      </c>
      <c r="P15" s="145">
        <f t="shared" si="2"/>
        <v>0</v>
      </c>
      <c r="Q15" s="147">
        <f>Valores!$C$16</f>
        <v>6893.48</v>
      </c>
      <c r="R15" s="147">
        <f>Valores!$D$4</f>
        <v>4398.46</v>
      </c>
      <c r="S15" s="145">
        <v>0</v>
      </c>
      <c r="T15" s="148">
        <f>IF($H$5="NO",Valores!$C$44,Valores!$C$44/2)</f>
        <v>2354.69</v>
      </c>
      <c r="U15" s="145">
        <v>0</v>
      </c>
      <c r="V15" s="145">
        <f t="shared" si="3"/>
        <v>0</v>
      </c>
      <c r="W15" s="147">
        <f t="shared" si="9"/>
        <v>35320.239999999998</v>
      </c>
      <c r="X15" s="147">
        <f t="shared" si="10"/>
        <v>14128.1</v>
      </c>
      <c r="Y15" s="149">
        <v>0</v>
      </c>
      <c r="Z15" s="145">
        <f>Y15*Valores!$C$2</f>
        <v>0</v>
      </c>
      <c r="AA15" s="145">
        <v>0</v>
      </c>
      <c r="AB15" s="150">
        <f>Valores!$C$30</f>
        <v>199.86</v>
      </c>
      <c r="AC15" s="145">
        <f t="shared" si="4"/>
        <v>0</v>
      </c>
      <c r="AD15" s="145">
        <f>Valores!$C$31</f>
        <v>199.86</v>
      </c>
      <c r="AE15" s="149">
        <v>0</v>
      </c>
      <c r="AF15" s="145">
        <f>INT(((AE15*Valores!$C$2)*100)+0.5)/100</f>
        <v>0</v>
      </c>
      <c r="AG15" s="145">
        <f>IF($H$5="NO",Valores!$C$59,Valores!$C$59/2)</f>
        <v>406.53</v>
      </c>
      <c r="AH15" s="145">
        <f>IF($H$5="NO",Valores!$C$61,Valores!$C$61/2)</f>
        <v>116.15</v>
      </c>
      <c r="AI15" s="151">
        <f t="shared" si="5"/>
        <v>104988.8495</v>
      </c>
      <c r="AJ15" s="147">
        <f>Valores!$C$36</f>
        <v>1046.83</v>
      </c>
      <c r="AK15" s="148">
        <f>Valores!$C$9</f>
        <v>0</v>
      </c>
      <c r="AL15" s="148">
        <f>Valores!$C$84</f>
        <v>3250</v>
      </c>
      <c r="AM15" s="148"/>
      <c r="AN15" s="150">
        <f>Valores!$C$51</f>
        <v>327.60000000000002</v>
      </c>
      <c r="AO15" s="152">
        <f t="shared" si="6"/>
        <v>4296.83</v>
      </c>
      <c r="AP15" s="153">
        <f>AI15*-Valores!$C$68</f>
        <v>-11548.773444999999</v>
      </c>
      <c r="AQ15" s="153">
        <f>AI15*-Valores!$C$69</f>
        <v>0</v>
      </c>
      <c r="AR15" s="147">
        <f>AI15*-Valores!$C$70</f>
        <v>-4724.4982274999993</v>
      </c>
      <c r="AS15" s="147">
        <v>-159.43</v>
      </c>
      <c r="AT15" s="147">
        <f t="shared" si="7"/>
        <v>-53.83</v>
      </c>
      <c r="AU15" s="151">
        <f t="shared" si="8"/>
        <v>92799.147827500012</v>
      </c>
      <c r="AV15" s="155">
        <v>33</v>
      </c>
      <c r="AW15" s="155">
        <v>45</v>
      </c>
      <c r="AX15" s="140" t="s">
        <v>8</v>
      </c>
    </row>
    <row r="16" spans="1:1018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920.65</v>
      </c>
      <c r="I16" s="144">
        <v>3779</v>
      </c>
      <c r="J16" s="145">
        <f>INT((I16*Valores!$C$2*100)+0.5)/100</f>
        <v>32515.27</v>
      </c>
      <c r="K16" s="146">
        <v>219</v>
      </c>
      <c r="L16" s="145">
        <f>INT((K16*Valores!$C$2*100)+0.5)/100</f>
        <v>1884.32</v>
      </c>
      <c r="M16" s="142">
        <v>0</v>
      </c>
      <c r="N16" s="145">
        <f>INT((M16*Valores!$C$2*100)+0.5)/100</f>
        <v>0</v>
      </c>
      <c r="O16" s="145">
        <f t="shared" si="1"/>
        <v>5651.2394999999997</v>
      </c>
      <c r="P16" s="145">
        <f t="shared" si="2"/>
        <v>0</v>
      </c>
      <c r="Q16" s="147">
        <f>Valores!$C$16</f>
        <v>6893.48</v>
      </c>
      <c r="R16" s="147">
        <f>Valores!$D$4</f>
        <v>4398.46</v>
      </c>
      <c r="S16" s="145">
        <v>0</v>
      </c>
      <c r="T16" s="148">
        <f>IF($H$5="NO",Valores!$C$44,Valores!$C$44/2)</f>
        <v>2354.69</v>
      </c>
      <c r="U16" s="145">
        <v>0</v>
      </c>
      <c r="V16" s="145">
        <f t="shared" si="3"/>
        <v>0</v>
      </c>
      <c r="W16" s="147">
        <f t="shared" si="9"/>
        <v>35320.239999999998</v>
      </c>
      <c r="X16" s="147">
        <f t="shared" si="10"/>
        <v>14128.1</v>
      </c>
      <c r="Y16" s="149">
        <v>0</v>
      </c>
      <c r="Z16" s="145">
        <f>Y16*Valores!$C$2</f>
        <v>0</v>
      </c>
      <c r="AA16" s="145">
        <v>0</v>
      </c>
      <c r="AB16" s="150">
        <f>Valores!$C$30</f>
        <v>199.86</v>
      </c>
      <c r="AC16" s="145">
        <f t="shared" si="4"/>
        <v>0</v>
      </c>
      <c r="AD16" s="145">
        <f>Valores!$C$31</f>
        <v>199.86</v>
      </c>
      <c r="AE16" s="149">
        <v>0</v>
      </c>
      <c r="AF16" s="145">
        <f>INT(((AE16*Valores!$C$2)*100)+0.5)/100</f>
        <v>0</v>
      </c>
      <c r="AG16" s="145">
        <f>IF($H$5="NO",Valores!$C$59,Valores!$C$59/2)</f>
        <v>406.53</v>
      </c>
      <c r="AH16" s="145">
        <f>IF($H$5="NO",Valores!$C$61,Valores!$C$61/2)</f>
        <v>116.15</v>
      </c>
      <c r="AI16" s="151">
        <f t="shared" si="5"/>
        <v>104988.8495</v>
      </c>
      <c r="AJ16" s="147">
        <f>Valores!$C$36</f>
        <v>1046.83</v>
      </c>
      <c r="AK16" s="148">
        <f>Valores!$C$9</f>
        <v>0</v>
      </c>
      <c r="AL16" s="148">
        <f>Valores!$C$84</f>
        <v>3250</v>
      </c>
      <c r="AM16" s="148"/>
      <c r="AN16" s="150">
        <f>Valores!$C$51</f>
        <v>327.60000000000002</v>
      </c>
      <c r="AO16" s="152">
        <f t="shared" si="6"/>
        <v>4296.83</v>
      </c>
      <c r="AP16" s="153">
        <f>AI16*-Valores!$C$68</f>
        <v>-11548.773444999999</v>
      </c>
      <c r="AQ16" s="153">
        <f>AI16*-Valores!$C$69</f>
        <v>0</v>
      </c>
      <c r="AR16" s="147">
        <f>AI16*-Valores!$C$70</f>
        <v>-4724.4982274999993</v>
      </c>
      <c r="AS16" s="147">
        <v>-159.43</v>
      </c>
      <c r="AT16" s="147">
        <f t="shared" si="7"/>
        <v>-53.83</v>
      </c>
      <c r="AU16" s="151">
        <f t="shared" si="8"/>
        <v>92799.147827500012</v>
      </c>
      <c r="AV16" s="155">
        <v>33</v>
      </c>
      <c r="AW16" s="155">
        <v>45</v>
      </c>
      <c r="AX16" s="140" t="s">
        <v>8</v>
      </c>
    </row>
    <row r="17" spans="1:50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860.42</v>
      </c>
      <c r="I17" s="144">
        <v>3727</v>
      </c>
      <c r="J17" s="145">
        <f>INT((I17*Valores!$C$2*100)+0.5)/100</f>
        <v>32067.85</v>
      </c>
      <c r="K17" s="146">
        <v>219</v>
      </c>
      <c r="L17" s="145">
        <f>INT((K17*Valores!$C$2*100)+0.5)/100</f>
        <v>1884.32</v>
      </c>
      <c r="M17" s="142">
        <v>0</v>
      </c>
      <c r="N17" s="145">
        <f>INT((M17*Valores!$C$2*100)+0.5)/100</f>
        <v>0</v>
      </c>
      <c r="O17" s="145">
        <f t="shared" si="1"/>
        <v>5575.0919999999996</v>
      </c>
      <c r="P17" s="145">
        <f t="shared" si="2"/>
        <v>0</v>
      </c>
      <c r="Q17" s="147">
        <f>Valores!$C$16</f>
        <v>6893.48</v>
      </c>
      <c r="R17" s="147">
        <f>Valores!$D$4</f>
        <v>4398.46</v>
      </c>
      <c r="S17" s="145">
        <v>0</v>
      </c>
      <c r="T17" s="148">
        <f>IF($H$5="NO",Valores!$C$44,Valores!$C$44/2)</f>
        <v>2354.69</v>
      </c>
      <c r="U17" s="145">
        <v>0</v>
      </c>
      <c r="V17" s="145">
        <f t="shared" si="3"/>
        <v>0</v>
      </c>
      <c r="W17" s="147">
        <f t="shared" si="9"/>
        <v>34812.589999999997</v>
      </c>
      <c r="X17" s="147">
        <f t="shared" si="10"/>
        <v>13925.04</v>
      </c>
      <c r="Y17" s="149">
        <v>0</v>
      </c>
      <c r="Z17" s="145">
        <f>Y17*Valores!$C$2</f>
        <v>0</v>
      </c>
      <c r="AA17" s="145">
        <v>0</v>
      </c>
      <c r="AB17" s="150">
        <f>Valores!$C$30</f>
        <v>199.86</v>
      </c>
      <c r="AC17" s="145">
        <f t="shared" si="4"/>
        <v>0</v>
      </c>
      <c r="AD17" s="145">
        <f>Valores!$C$31</f>
        <v>199.86</v>
      </c>
      <c r="AE17" s="149">
        <v>0</v>
      </c>
      <c r="AF17" s="145">
        <f>INT(((AE17*Valores!$C$2)*100)+0.5)/100</f>
        <v>0</v>
      </c>
      <c r="AG17" s="145">
        <f>IF($H$5="NO",Valores!$C$59,Valores!$C$59/2)</f>
        <v>406.53</v>
      </c>
      <c r="AH17" s="145">
        <f>IF($H$5="NO",Valores!$C$61,Valores!$C$61/2)</f>
        <v>116.15</v>
      </c>
      <c r="AI17" s="151">
        <f t="shared" si="5"/>
        <v>103694.342</v>
      </c>
      <c r="AJ17" s="147">
        <f>Valores!$C$36</f>
        <v>1046.83</v>
      </c>
      <c r="AK17" s="148">
        <f>Valores!$C$9</f>
        <v>0</v>
      </c>
      <c r="AL17" s="148">
        <f>Valores!$C$84</f>
        <v>3250</v>
      </c>
      <c r="AM17" s="148"/>
      <c r="AN17" s="150">
        <f>Valores!$C$51</f>
        <v>327.60000000000002</v>
      </c>
      <c r="AO17" s="152">
        <f t="shared" si="6"/>
        <v>4296.83</v>
      </c>
      <c r="AP17" s="153">
        <f>AI17*-Valores!$C$68</f>
        <v>-11406.377620000001</v>
      </c>
      <c r="AQ17" s="153">
        <f>AI17*-Valores!$C$69</f>
        <v>0</v>
      </c>
      <c r="AR17" s="147">
        <f>AI17*-Valores!$C$70</f>
        <v>-4666.24539</v>
      </c>
      <c r="AS17" s="147">
        <v>-159.43</v>
      </c>
      <c r="AT17" s="147">
        <f t="shared" si="7"/>
        <v>-53.83</v>
      </c>
      <c r="AU17" s="151">
        <f t="shared" si="8"/>
        <v>91705.288990000015</v>
      </c>
      <c r="AV17" s="155">
        <v>33</v>
      </c>
      <c r="AW17" s="155">
        <v>45</v>
      </c>
      <c r="AX17" s="140" t="s">
        <v>8</v>
      </c>
    </row>
    <row r="18" spans="1:50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860.42</v>
      </c>
      <c r="I18" s="144">
        <v>3727</v>
      </c>
      <c r="J18" s="145">
        <f>INT((I18*Valores!$C$2*100)+0.5)/100</f>
        <v>32067.85</v>
      </c>
      <c r="K18" s="146">
        <v>219</v>
      </c>
      <c r="L18" s="145">
        <f>INT((K18*Valores!$C$2*100)+0.5)/100</f>
        <v>1884.32</v>
      </c>
      <c r="M18" s="142">
        <v>0</v>
      </c>
      <c r="N18" s="145">
        <f>INT((M18*Valores!$C$2*100)+0.5)/100</f>
        <v>0</v>
      </c>
      <c r="O18" s="145">
        <f t="shared" si="1"/>
        <v>5575.0919999999996</v>
      </c>
      <c r="P18" s="145">
        <f t="shared" si="2"/>
        <v>0</v>
      </c>
      <c r="Q18" s="147">
        <f>Valores!$C$16</f>
        <v>6893.48</v>
      </c>
      <c r="R18" s="147">
        <f>Valores!$D$4</f>
        <v>4398.46</v>
      </c>
      <c r="S18" s="145">
        <v>0</v>
      </c>
      <c r="T18" s="148">
        <f>IF($H$5="NO",Valores!$C$44,Valores!$C$44/2)</f>
        <v>2354.69</v>
      </c>
      <c r="U18" s="145">
        <v>0</v>
      </c>
      <c r="V18" s="145">
        <f t="shared" si="3"/>
        <v>0</v>
      </c>
      <c r="W18" s="147">
        <f t="shared" si="9"/>
        <v>34812.589999999997</v>
      </c>
      <c r="X18" s="147">
        <f t="shared" si="10"/>
        <v>13925.04</v>
      </c>
      <c r="Y18" s="149">
        <v>0</v>
      </c>
      <c r="Z18" s="145">
        <f>Y18*Valores!$C$2</f>
        <v>0</v>
      </c>
      <c r="AA18" s="145">
        <v>0</v>
      </c>
      <c r="AB18" s="150">
        <f>Valores!$C$30</f>
        <v>199.86</v>
      </c>
      <c r="AC18" s="145">
        <f t="shared" si="4"/>
        <v>0</v>
      </c>
      <c r="AD18" s="145">
        <f>Valores!$C$31</f>
        <v>199.86</v>
      </c>
      <c r="AE18" s="149">
        <v>0</v>
      </c>
      <c r="AF18" s="145">
        <f>INT(((AE18*Valores!$C$2)*100)+0.5)/100</f>
        <v>0</v>
      </c>
      <c r="AG18" s="145">
        <f>IF($H$5="NO",Valores!$C$59,Valores!$C$59/2)</f>
        <v>406.53</v>
      </c>
      <c r="AH18" s="145">
        <f>IF($H$5="NO",Valores!$C$61,Valores!$C$61/2)</f>
        <v>116.15</v>
      </c>
      <c r="AI18" s="151">
        <f t="shared" si="5"/>
        <v>103694.342</v>
      </c>
      <c r="AJ18" s="147">
        <f>Valores!$C$36</f>
        <v>1046.83</v>
      </c>
      <c r="AK18" s="148">
        <f>Valores!$C$9</f>
        <v>0</v>
      </c>
      <c r="AL18" s="148">
        <f>Valores!$C$84</f>
        <v>3250</v>
      </c>
      <c r="AM18" s="148"/>
      <c r="AN18" s="150">
        <f>Valores!$C$51</f>
        <v>327.60000000000002</v>
      </c>
      <c r="AO18" s="152">
        <f t="shared" si="6"/>
        <v>4296.83</v>
      </c>
      <c r="AP18" s="153">
        <f>AI18*-Valores!$C$68</f>
        <v>-11406.377620000001</v>
      </c>
      <c r="AQ18" s="153">
        <f>AI18*-Valores!$C$69</f>
        <v>0</v>
      </c>
      <c r="AR18" s="147">
        <f>AI18*-Valores!$C$70</f>
        <v>-4666.24539</v>
      </c>
      <c r="AS18" s="147">
        <v>-159.43</v>
      </c>
      <c r="AT18" s="147">
        <f t="shared" si="7"/>
        <v>-53.83</v>
      </c>
      <c r="AU18" s="151">
        <f t="shared" si="8"/>
        <v>91705.288990000015</v>
      </c>
      <c r="AV18" s="155">
        <v>33</v>
      </c>
      <c r="AW18" s="155">
        <v>45</v>
      </c>
      <c r="AX18" s="140" t="s">
        <v>8</v>
      </c>
    </row>
    <row r="19" spans="1:50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860.42</v>
      </c>
      <c r="I19" s="144">
        <v>3727</v>
      </c>
      <c r="J19" s="145">
        <f>INT((I19*Valores!$C$2*100)+0.5)/100</f>
        <v>32067.85</v>
      </c>
      <c r="K19" s="146">
        <v>219</v>
      </c>
      <c r="L19" s="145">
        <f>INT((K19*Valores!$C$2*100)+0.5)/100</f>
        <v>1884.32</v>
      </c>
      <c r="M19" s="142">
        <v>0</v>
      </c>
      <c r="N19" s="145">
        <f>INT((M19*Valores!$C$2*100)+0.5)/100</f>
        <v>0</v>
      </c>
      <c r="O19" s="145">
        <f t="shared" si="1"/>
        <v>5575.0919999999996</v>
      </c>
      <c r="P19" s="145">
        <f t="shared" si="2"/>
        <v>0</v>
      </c>
      <c r="Q19" s="147">
        <f>Valores!$C$16</f>
        <v>6893.48</v>
      </c>
      <c r="R19" s="147">
        <f>Valores!$D$4</f>
        <v>4398.46</v>
      </c>
      <c r="S19" s="145">
        <v>0</v>
      </c>
      <c r="T19" s="148">
        <f>IF($H$5="NO",Valores!$C$44,Valores!$C$44/2)</f>
        <v>2354.69</v>
      </c>
      <c r="U19" s="145">
        <v>0</v>
      </c>
      <c r="V19" s="145">
        <f t="shared" si="3"/>
        <v>0</v>
      </c>
      <c r="W19" s="147">
        <f t="shared" si="9"/>
        <v>34812.589999999997</v>
      </c>
      <c r="X19" s="147">
        <f t="shared" si="10"/>
        <v>13925.04</v>
      </c>
      <c r="Y19" s="149">
        <v>0</v>
      </c>
      <c r="Z19" s="145">
        <f>Y19*Valores!$C$2</f>
        <v>0</v>
      </c>
      <c r="AA19" s="145">
        <v>0</v>
      </c>
      <c r="AB19" s="150">
        <f>Valores!$C$30</f>
        <v>199.86</v>
      </c>
      <c r="AC19" s="145">
        <f t="shared" si="4"/>
        <v>0</v>
      </c>
      <c r="AD19" s="145">
        <f>Valores!$C$31</f>
        <v>199.86</v>
      </c>
      <c r="AE19" s="149">
        <v>0</v>
      </c>
      <c r="AF19" s="145">
        <f>INT(((AE19*Valores!$C$2)*100)+0.5)/100</f>
        <v>0</v>
      </c>
      <c r="AG19" s="145">
        <f>IF($H$5="NO",Valores!$C$59,Valores!$C$59/2)</f>
        <v>406.53</v>
      </c>
      <c r="AH19" s="145">
        <f>IF($H$5="NO",Valores!$C$61,Valores!$C$61/2)</f>
        <v>116.15</v>
      </c>
      <c r="AI19" s="151">
        <f t="shared" si="5"/>
        <v>103694.342</v>
      </c>
      <c r="AJ19" s="147">
        <f>Valores!$C$36</f>
        <v>1046.83</v>
      </c>
      <c r="AK19" s="148">
        <f>Valores!$C$9</f>
        <v>0</v>
      </c>
      <c r="AL19" s="148">
        <f>Valores!$C$84</f>
        <v>3250</v>
      </c>
      <c r="AM19" s="148"/>
      <c r="AN19" s="150">
        <f>Valores!$C$51</f>
        <v>327.60000000000002</v>
      </c>
      <c r="AO19" s="152">
        <f t="shared" si="6"/>
        <v>4296.83</v>
      </c>
      <c r="AP19" s="153">
        <f>AI19*-Valores!$C$68</f>
        <v>-11406.377620000001</v>
      </c>
      <c r="AQ19" s="153">
        <f>AI19*-Valores!$C$69</f>
        <v>0</v>
      </c>
      <c r="AR19" s="147">
        <f>AI19*-Valores!$C$70</f>
        <v>-4666.24539</v>
      </c>
      <c r="AS19" s="147">
        <v>-159.43</v>
      </c>
      <c r="AT19" s="147">
        <f t="shared" si="7"/>
        <v>-53.83</v>
      </c>
      <c r="AU19" s="151">
        <f t="shared" si="8"/>
        <v>91705.288990000015</v>
      </c>
      <c r="AV19" s="155"/>
      <c r="AW19" s="155">
        <v>45</v>
      </c>
      <c r="AX19" s="140" t="s">
        <v>8</v>
      </c>
    </row>
    <row r="20" spans="1:50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860.42</v>
      </c>
      <c r="I20" s="144">
        <v>3727</v>
      </c>
      <c r="J20" s="145">
        <f>INT((I20*Valores!$C$2*100)+0.5)/100</f>
        <v>32067.85</v>
      </c>
      <c r="K20" s="146">
        <v>219</v>
      </c>
      <c r="L20" s="145">
        <f>INT((K20*Valores!$C$2*100)+0.5)/100</f>
        <v>1884.32</v>
      </c>
      <c r="M20" s="142">
        <v>0</v>
      </c>
      <c r="N20" s="145">
        <f>INT((M20*Valores!$C$2*100)+0.5)/100</f>
        <v>0</v>
      </c>
      <c r="O20" s="145">
        <f t="shared" si="1"/>
        <v>5575.0919999999996</v>
      </c>
      <c r="P20" s="145">
        <f t="shared" si="2"/>
        <v>0</v>
      </c>
      <c r="Q20" s="147">
        <f>Valores!$C$16</f>
        <v>6893.48</v>
      </c>
      <c r="R20" s="147">
        <f>Valores!$D$4</f>
        <v>4398.46</v>
      </c>
      <c r="S20" s="145">
        <v>0</v>
      </c>
      <c r="T20" s="148">
        <f>IF($H$5="NO",Valores!$C$44,Valores!$C$44/2)</f>
        <v>2354.69</v>
      </c>
      <c r="U20" s="145">
        <v>0</v>
      </c>
      <c r="V20" s="145">
        <f t="shared" si="3"/>
        <v>0</v>
      </c>
      <c r="W20" s="147">
        <f t="shared" si="9"/>
        <v>34812.589999999997</v>
      </c>
      <c r="X20" s="147">
        <f t="shared" si="10"/>
        <v>13925.04</v>
      </c>
      <c r="Y20" s="149">
        <v>0</v>
      </c>
      <c r="Z20" s="145">
        <f>Y20*Valores!$C$2</f>
        <v>0</v>
      </c>
      <c r="AA20" s="145">
        <v>0</v>
      </c>
      <c r="AB20" s="150">
        <f>Valores!$C$30</f>
        <v>199.86</v>
      </c>
      <c r="AC20" s="145">
        <f t="shared" si="4"/>
        <v>0</v>
      </c>
      <c r="AD20" s="145">
        <f>Valores!$C$31</f>
        <v>199.86</v>
      </c>
      <c r="AE20" s="149">
        <v>0</v>
      </c>
      <c r="AF20" s="145">
        <f>INT(((AE20*Valores!$C$2)*100)+0.5)/100</f>
        <v>0</v>
      </c>
      <c r="AG20" s="145">
        <f>IF($H$5="NO",Valores!$C$59,Valores!$C$59/2)</f>
        <v>406.53</v>
      </c>
      <c r="AH20" s="145">
        <f>IF($H$5="NO",Valores!$C$61,Valores!$C$61/2)</f>
        <v>116.15</v>
      </c>
      <c r="AI20" s="151">
        <f t="shared" si="5"/>
        <v>103694.342</v>
      </c>
      <c r="AJ20" s="147">
        <f>Valores!$C$36</f>
        <v>1046.83</v>
      </c>
      <c r="AK20" s="148">
        <f>Valores!$C$9</f>
        <v>0</v>
      </c>
      <c r="AL20" s="148">
        <f>Valores!$C$84</f>
        <v>3250</v>
      </c>
      <c r="AM20" s="148"/>
      <c r="AN20" s="150">
        <f>Valores!$C$51</f>
        <v>327.60000000000002</v>
      </c>
      <c r="AO20" s="152">
        <f t="shared" si="6"/>
        <v>4296.83</v>
      </c>
      <c r="AP20" s="153">
        <f>AI20*-Valores!$C$68</f>
        <v>-11406.377620000001</v>
      </c>
      <c r="AQ20" s="153">
        <f>AI20*-Valores!$C$69</f>
        <v>0</v>
      </c>
      <c r="AR20" s="147">
        <f>AI20*-Valores!$C$70</f>
        <v>-4666.24539</v>
      </c>
      <c r="AS20" s="147">
        <v>-159.43</v>
      </c>
      <c r="AT20" s="147">
        <f t="shared" si="7"/>
        <v>-53.83</v>
      </c>
      <c r="AU20" s="151">
        <f t="shared" si="8"/>
        <v>91705.288990000015</v>
      </c>
      <c r="AV20" s="155"/>
      <c r="AW20" s="155">
        <v>45</v>
      </c>
      <c r="AX20" s="140" t="s">
        <v>8</v>
      </c>
    </row>
    <row r="21" spans="1:50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860.42</v>
      </c>
      <c r="I21" s="144">
        <v>3727</v>
      </c>
      <c r="J21" s="145">
        <f>INT((I21*Valores!$C$2*100)+0.5)/100</f>
        <v>32067.85</v>
      </c>
      <c r="K21" s="146">
        <v>219</v>
      </c>
      <c r="L21" s="145">
        <f>INT((K21*Valores!$C$2*100)+0.5)/100</f>
        <v>1884.32</v>
      </c>
      <c r="M21" s="142">
        <v>0</v>
      </c>
      <c r="N21" s="145">
        <f>INT((M21*Valores!$C$2*100)+0.5)/100</f>
        <v>0</v>
      </c>
      <c r="O21" s="145">
        <f t="shared" si="1"/>
        <v>5575.0919999999996</v>
      </c>
      <c r="P21" s="145">
        <f t="shared" si="2"/>
        <v>0</v>
      </c>
      <c r="Q21" s="147">
        <f>Valores!$C$16</f>
        <v>6893.48</v>
      </c>
      <c r="R21" s="147">
        <f>Valores!$D$4</f>
        <v>4398.46</v>
      </c>
      <c r="S21" s="145">
        <v>0</v>
      </c>
      <c r="T21" s="148">
        <f>IF($H$5="NO",Valores!$C$44,Valores!$C$44/2)</f>
        <v>2354.69</v>
      </c>
      <c r="U21" s="145">
        <v>0</v>
      </c>
      <c r="V21" s="145">
        <f t="shared" si="3"/>
        <v>0</v>
      </c>
      <c r="W21" s="147">
        <f t="shared" si="9"/>
        <v>34812.589999999997</v>
      </c>
      <c r="X21" s="147">
        <f t="shared" si="10"/>
        <v>13925.04</v>
      </c>
      <c r="Y21" s="149">
        <v>0</v>
      </c>
      <c r="Z21" s="145">
        <f>Y21*Valores!$C$2</f>
        <v>0</v>
      </c>
      <c r="AA21" s="145">
        <v>0</v>
      </c>
      <c r="AB21" s="150">
        <f>Valores!$C$30</f>
        <v>199.86</v>
      </c>
      <c r="AC21" s="145">
        <f t="shared" si="4"/>
        <v>0</v>
      </c>
      <c r="AD21" s="145">
        <f>Valores!$C$31</f>
        <v>199.86</v>
      </c>
      <c r="AE21" s="149">
        <v>0</v>
      </c>
      <c r="AF21" s="145">
        <f>INT(((AE21*Valores!$C$2)*100)+0.5)/100</f>
        <v>0</v>
      </c>
      <c r="AG21" s="145">
        <f>IF($H$5="NO",Valores!$C$59,Valores!$C$59/2)</f>
        <v>406.53</v>
      </c>
      <c r="AH21" s="145">
        <f>IF($H$5="NO",Valores!$C$61,Valores!$C$61/2)</f>
        <v>116.15</v>
      </c>
      <c r="AI21" s="151">
        <f t="shared" si="5"/>
        <v>103694.342</v>
      </c>
      <c r="AJ21" s="147">
        <f>Valores!$C$36</f>
        <v>1046.83</v>
      </c>
      <c r="AK21" s="148">
        <f>Valores!$C$9</f>
        <v>0</v>
      </c>
      <c r="AL21" s="148">
        <f>Valores!$C$84</f>
        <v>3250</v>
      </c>
      <c r="AM21" s="148"/>
      <c r="AN21" s="150">
        <f>Valores!$C$51</f>
        <v>327.60000000000002</v>
      </c>
      <c r="AO21" s="152">
        <f t="shared" si="6"/>
        <v>4296.83</v>
      </c>
      <c r="AP21" s="153">
        <f>AI21*-Valores!$C$68</f>
        <v>-11406.377620000001</v>
      </c>
      <c r="AQ21" s="153">
        <f>AI21*-Valores!$C$69</f>
        <v>0</v>
      </c>
      <c r="AR21" s="147">
        <f>AI21*-Valores!$C$70</f>
        <v>-4666.24539</v>
      </c>
      <c r="AS21" s="147">
        <v>-159.43</v>
      </c>
      <c r="AT21" s="147">
        <f t="shared" si="7"/>
        <v>-53.83</v>
      </c>
      <c r="AU21" s="151">
        <f t="shared" si="8"/>
        <v>91705.288990000015</v>
      </c>
      <c r="AV21" s="155"/>
      <c r="AW21" s="155">
        <v>45</v>
      </c>
      <c r="AX21" s="140" t="s">
        <v>8</v>
      </c>
    </row>
    <row r="22" spans="1:50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920.65</v>
      </c>
      <c r="I22" s="144">
        <v>3720</v>
      </c>
      <c r="J22" s="145">
        <f>INT((I22*Valores!$C$2*100)+0.5)/100</f>
        <v>32007.62</v>
      </c>
      <c r="K22" s="146">
        <v>1226</v>
      </c>
      <c r="L22" s="145">
        <f>INT((K22*Valores!$C$2*100)+0.5)/100</f>
        <v>10548.75</v>
      </c>
      <c r="M22" s="142">
        <v>0</v>
      </c>
      <c r="N22" s="145">
        <f>INT((M22*Valores!$C$2*100)+0.5)/100</f>
        <v>0</v>
      </c>
      <c r="O22" s="145">
        <f t="shared" si="1"/>
        <v>7420.308</v>
      </c>
      <c r="P22" s="145">
        <f t="shared" si="2"/>
        <v>0</v>
      </c>
      <c r="Q22" s="147">
        <f>Valores!$C$19</f>
        <v>7125.78</v>
      </c>
      <c r="R22" s="147">
        <f>Valores!$D$4</f>
        <v>4398.46</v>
      </c>
      <c r="S22" s="145">
        <v>0</v>
      </c>
      <c r="T22" s="148">
        <f>IF($H$5="NO",Valores!$C$44,Valores!$C$44/2)</f>
        <v>2354.69</v>
      </c>
      <c r="U22" s="145">
        <f>Valores!$C$24</f>
        <v>3637.01</v>
      </c>
      <c r="V22" s="145">
        <f t="shared" si="3"/>
        <v>3637.01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50">
        <f>Valores!$C$30</f>
        <v>199.86</v>
      </c>
      <c r="AC22" s="145">
        <f t="shared" si="4"/>
        <v>0</v>
      </c>
      <c r="AD22" s="145">
        <f>Valores!$C$31</f>
        <v>199.86</v>
      </c>
      <c r="AE22" s="149">
        <v>0</v>
      </c>
      <c r="AF22" s="145">
        <f>INT(((AE22*Valores!$C$2)*100)+0.5)/100</f>
        <v>0</v>
      </c>
      <c r="AG22" s="145">
        <f>IF($H$5="NO",Valores!$C$59,Valores!$C$59/2)</f>
        <v>406.53</v>
      </c>
      <c r="AH22" s="145">
        <f>IF($H$5="NO",Valores!$C$61,Valores!$C$61/2)</f>
        <v>116.15</v>
      </c>
      <c r="AI22" s="151">
        <f t="shared" si="5"/>
        <v>69335.667999999991</v>
      </c>
      <c r="AJ22" s="147">
        <f>Valores!$C$36</f>
        <v>1046.83</v>
      </c>
      <c r="AK22" s="148">
        <f>Valores!$C$9</f>
        <v>0</v>
      </c>
      <c r="AL22" s="148">
        <f>Valores!$C$84</f>
        <v>3250</v>
      </c>
      <c r="AM22" s="148"/>
      <c r="AN22" s="150">
        <f>Valores!$C$51</f>
        <v>327.60000000000002</v>
      </c>
      <c r="AO22" s="152">
        <f t="shared" si="6"/>
        <v>4296.83</v>
      </c>
      <c r="AP22" s="153">
        <f>AI22*-Valores!$C$68</f>
        <v>-7626.9234799999986</v>
      </c>
      <c r="AQ22" s="153">
        <f>AI22*-Valores!$C$69</f>
        <v>0</v>
      </c>
      <c r="AR22" s="147">
        <f>AI22*-Valores!$C$70</f>
        <v>-3120.1050599999994</v>
      </c>
      <c r="AS22" s="147">
        <v>-159.43</v>
      </c>
      <c r="AT22" s="147">
        <f t="shared" si="7"/>
        <v>-53.83</v>
      </c>
      <c r="AU22" s="151">
        <f t="shared" si="8"/>
        <v>62672.209459999991</v>
      </c>
      <c r="AV22" s="155"/>
      <c r="AW22" s="155">
        <v>45</v>
      </c>
      <c r="AX22" s="140" t="s">
        <v>4</v>
      </c>
    </row>
    <row r="23" spans="1:50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860.42</v>
      </c>
      <c r="I23" s="144">
        <v>3727</v>
      </c>
      <c r="J23" s="145">
        <f>INT((I23*Valores!$C$2*100)+0.5)/100</f>
        <v>32067.85</v>
      </c>
      <c r="K23" s="146">
        <v>219</v>
      </c>
      <c r="L23" s="145">
        <f>INT((K23*Valores!$C$2*100)+0.5)/100</f>
        <v>1884.32</v>
      </c>
      <c r="M23" s="142">
        <v>0</v>
      </c>
      <c r="N23" s="145">
        <f>INT((M23*Valores!$C$2*100)+0.5)/100</f>
        <v>0</v>
      </c>
      <c r="O23" s="145">
        <f t="shared" si="1"/>
        <v>5575.0919999999996</v>
      </c>
      <c r="P23" s="145">
        <f t="shared" si="2"/>
        <v>0</v>
      </c>
      <c r="Q23" s="147">
        <f>Valores!$C$16</f>
        <v>6893.48</v>
      </c>
      <c r="R23" s="147">
        <f>Valores!$D$4</f>
        <v>4398.46</v>
      </c>
      <c r="S23" s="145">
        <v>0</v>
      </c>
      <c r="T23" s="148">
        <f>IF($H$5="NO",Valores!$C$44,Valores!$C$44/2)</f>
        <v>2354.69</v>
      </c>
      <c r="U23" s="145">
        <v>0</v>
      </c>
      <c r="V23" s="145">
        <f t="shared" si="3"/>
        <v>0</v>
      </c>
      <c r="W23" s="147">
        <f>SUM(H23,J23,L23)</f>
        <v>34812.589999999997</v>
      </c>
      <c r="X23" s="147">
        <f>INT((SUM(H23,J23,L23)*0.4*100)+0.49)/100</f>
        <v>13925.04</v>
      </c>
      <c r="Y23" s="149">
        <v>0</v>
      </c>
      <c r="Z23" s="145">
        <f>Y23*Valores!$C$2</f>
        <v>0</v>
      </c>
      <c r="AA23" s="145">
        <v>0</v>
      </c>
      <c r="AB23" s="150">
        <f>Valores!$C$30</f>
        <v>199.86</v>
      </c>
      <c r="AC23" s="145">
        <f t="shared" si="4"/>
        <v>0</v>
      </c>
      <c r="AD23" s="145">
        <f>Valores!$C$31</f>
        <v>199.86</v>
      </c>
      <c r="AE23" s="149">
        <v>0</v>
      </c>
      <c r="AF23" s="145">
        <f>INT(((AE23*Valores!$C$2)*100)+0.5)/100</f>
        <v>0</v>
      </c>
      <c r="AG23" s="145">
        <f>IF($H$5="NO",Valores!$C$59,Valores!$C$59/2)</f>
        <v>406.53</v>
      </c>
      <c r="AH23" s="145">
        <f>IF($H$5="NO",Valores!$C$61,Valores!$C$61/2)</f>
        <v>116.15</v>
      </c>
      <c r="AI23" s="151">
        <f t="shared" si="5"/>
        <v>103694.342</v>
      </c>
      <c r="AJ23" s="147">
        <f>Valores!$C$36</f>
        <v>1046.83</v>
      </c>
      <c r="AK23" s="148">
        <f>Valores!$C$9</f>
        <v>0</v>
      </c>
      <c r="AL23" s="148">
        <f>Valores!$C$84</f>
        <v>3250</v>
      </c>
      <c r="AM23" s="148"/>
      <c r="AN23" s="150">
        <f>Valores!$C$51</f>
        <v>327.60000000000002</v>
      </c>
      <c r="AO23" s="152">
        <f t="shared" si="6"/>
        <v>4296.83</v>
      </c>
      <c r="AP23" s="153">
        <f>AI23*-Valores!$C$68</f>
        <v>-11406.377620000001</v>
      </c>
      <c r="AQ23" s="153">
        <f>AI23*-Valores!$C$69</f>
        <v>0</v>
      </c>
      <c r="AR23" s="147">
        <f>AI23*-Valores!$C$70</f>
        <v>-4666.24539</v>
      </c>
      <c r="AS23" s="147">
        <v>-159.43</v>
      </c>
      <c r="AT23" s="147">
        <f t="shared" si="7"/>
        <v>-53.83</v>
      </c>
      <c r="AU23" s="151">
        <f t="shared" si="8"/>
        <v>91705.288990000015</v>
      </c>
      <c r="AV23" s="155"/>
      <c r="AW23" s="155">
        <v>45</v>
      </c>
      <c r="AX23" s="140" t="s">
        <v>8</v>
      </c>
    </row>
    <row r="24" spans="1:50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860.42</v>
      </c>
      <c r="I24" s="144">
        <v>3727</v>
      </c>
      <c r="J24" s="145">
        <f>INT((I24*Valores!$C$2*100)+0.5)/100</f>
        <v>32067.85</v>
      </c>
      <c r="K24" s="146">
        <v>219</v>
      </c>
      <c r="L24" s="145">
        <f>INT((K24*Valores!$C$2*100)+0.5)/100</f>
        <v>1884.32</v>
      </c>
      <c r="M24" s="142">
        <v>0</v>
      </c>
      <c r="N24" s="145">
        <f>INT((M24*Valores!$C$2*100)+0.5)/100</f>
        <v>0</v>
      </c>
      <c r="O24" s="145">
        <f t="shared" si="1"/>
        <v>5575.0919999999996</v>
      </c>
      <c r="P24" s="145">
        <f t="shared" si="2"/>
        <v>0</v>
      </c>
      <c r="Q24" s="147">
        <f>Valores!$C$16</f>
        <v>6893.48</v>
      </c>
      <c r="R24" s="147">
        <f>Valores!$D$4</f>
        <v>4398.46</v>
      </c>
      <c r="S24" s="145">
        <v>0</v>
      </c>
      <c r="T24" s="148">
        <f>IF($H$5="NO",Valores!$C$44,Valores!$C$44/2)</f>
        <v>2354.69</v>
      </c>
      <c r="U24" s="145">
        <v>0</v>
      </c>
      <c r="V24" s="145">
        <f t="shared" si="3"/>
        <v>0</v>
      </c>
      <c r="W24" s="147">
        <f>SUM(H24,J24,L24)</f>
        <v>34812.589999999997</v>
      </c>
      <c r="X24" s="147">
        <f>INT((SUM(H24,J24,L24)*0.4*100)+0.49)/100</f>
        <v>13925.04</v>
      </c>
      <c r="Y24" s="149">
        <v>0</v>
      </c>
      <c r="Z24" s="145">
        <f>Y24*Valores!$C$2</f>
        <v>0</v>
      </c>
      <c r="AA24" s="145">
        <v>0</v>
      </c>
      <c r="AB24" s="150">
        <f>Valores!$C$30</f>
        <v>199.86</v>
      </c>
      <c r="AC24" s="145">
        <f t="shared" si="4"/>
        <v>0</v>
      </c>
      <c r="AD24" s="145">
        <f>Valores!$C$31</f>
        <v>199.86</v>
      </c>
      <c r="AE24" s="149">
        <v>0</v>
      </c>
      <c r="AF24" s="145">
        <f>INT(((AE24*Valores!$C$2)*100)+0.5)/100</f>
        <v>0</v>
      </c>
      <c r="AG24" s="145">
        <f>IF($H$5="NO",Valores!$C$59,Valores!$C$59/2)</f>
        <v>406.53</v>
      </c>
      <c r="AH24" s="145">
        <f>IF($H$5="NO",Valores!$C$61,Valores!$C$61/2)</f>
        <v>116.15</v>
      </c>
      <c r="AI24" s="151">
        <f t="shared" si="5"/>
        <v>103694.342</v>
      </c>
      <c r="AJ24" s="147">
        <f>Valores!$C$36</f>
        <v>1046.83</v>
      </c>
      <c r="AK24" s="148">
        <f>Valores!$C$9</f>
        <v>0</v>
      </c>
      <c r="AL24" s="148">
        <f>Valores!$C$84</f>
        <v>3250</v>
      </c>
      <c r="AM24" s="148"/>
      <c r="AN24" s="150">
        <f>Valores!$C$51</f>
        <v>327.60000000000002</v>
      </c>
      <c r="AO24" s="152">
        <f t="shared" si="6"/>
        <v>4296.83</v>
      </c>
      <c r="AP24" s="153">
        <f>AI24*-Valores!$C$68</f>
        <v>-11406.377620000001</v>
      </c>
      <c r="AQ24" s="153">
        <f>AI24*-Valores!$C$69</f>
        <v>0</v>
      </c>
      <c r="AR24" s="147">
        <f>AI24*-Valores!$C$70</f>
        <v>-4666.24539</v>
      </c>
      <c r="AS24" s="147">
        <v>-159.43</v>
      </c>
      <c r="AT24" s="147">
        <f t="shared" si="7"/>
        <v>-53.83</v>
      </c>
      <c r="AU24" s="151">
        <f t="shared" si="8"/>
        <v>91705.288990000015</v>
      </c>
      <c r="AV24" s="155"/>
      <c r="AW24" s="155">
        <v>45</v>
      </c>
      <c r="AX24" s="140" t="s">
        <v>8</v>
      </c>
    </row>
    <row r="25" spans="1:50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860.42</v>
      </c>
      <c r="I25" s="144">
        <v>3727</v>
      </c>
      <c r="J25" s="145">
        <f>INT((I25*Valores!$C$2*100)+0.5)/100</f>
        <v>32067.85</v>
      </c>
      <c r="K25" s="146">
        <v>219</v>
      </c>
      <c r="L25" s="145">
        <f>INT((K25*Valores!$C$2*100)+0.5)/100</f>
        <v>1884.32</v>
      </c>
      <c r="M25" s="142">
        <v>0</v>
      </c>
      <c r="N25" s="145">
        <f>INT((M25*Valores!$C$2*100)+0.5)/100</f>
        <v>0</v>
      </c>
      <c r="O25" s="145">
        <f t="shared" si="1"/>
        <v>5575.0919999999996</v>
      </c>
      <c r="P25" s="145">
        <f t="shared" si="2"/>
        <v>0</v>
      </c>
      <c r="Q25" s="147">
        <f>Valores!$C$16</f>
        <v>6893.48</v>
      </c>
      <c r="R25" s="147">
        <f>Valores!$D$4</f>
        <v>4398.46</v>
      </c>
      <c r="S25" s="145">
        <v>0</v>
      </c>
      <c r="T25" s="148">
        <f>IF($H$5="NO",Valores!$C$44,Valores!$C$44/2)</f>
        <v>2354.69</v>
      </c>
      <c r="U25" s="145">
        <v>0</v>
      </c>
      <c r="V25" s="145">
        <f t="shared" si="3"/>
        <v>0</v>
      </c>
      <c r="W25" s="147">
        <f>SUM(H25,J25,L25)</f>
        <v>34812.589999999997</v>
      </c>
      <c r="X25" s="147">
        <f>INT((SUM(H25,J25,L25)*0.4*100)+0.49)/100</f>
        <v>13925.04</v>
      </c>
      <c r="Y25" s="149">
        <v>0</v>
      </c>
      <c r="Z25" s="145">
        <f>Y25*Valores!$C$2</f>
        <v>0</v>
      </c>
      <c r="AA25" s="145">
        <v>0</v>
      </c>
      <c r="AB25" s="150">
        <f>Valores!$C$30</f>
        <v>199.86</v>
      </c>
      <c r="AC25" s="145">
        <f t="shared" si="4"/>
        <v>0</v>
      </c>
      <c r="AD25" s="145">
        <f>Valores!$C$31</f>
        <v>199.86</v>
      </c>
      <c r="AE25" s="149">
        <v>0</v>
      </c>
      <c r="AF25" s="145">
        <f>INT(((AE25*Valores!$C$2)*100)+0.5)/100</f>
        <v>0</v>
      </c>
      <c r="AG25" s="145">
        <f>IF($H$5="NO",Valores!$C$59,Valores!$C$59/2)</f>
        <v>406.53</v>
      </c>
      <c r="AH25" s="145">
        <f>IF($H$5="NO",Valores!$C$61,Valores!$C$61/2)</f>
        <v>116.15</v>
      </c>
      <c r="AI25" s="151">
        <f t="shared" si="5"/>
        <v>103694.342</v>
      </c>
      <c r="AJ25" s="147">
        <f>Valores!$C$36</f>
        <v>1046.83</v>
      </c>
      <c r="AK25" s="148">
        <f>Valores!$C$9</f>
        <v>0</v>
      </c>
      <c r="AL25" s="148">
        <f>Valores!$C$84</f>
        <v>3250</v>
      </c>
      <c r="AM25" s="148"/>
      <c r="AN25" s="150">
        <f>Valores!$C$51</f>
        <v>327.60000000000002</v>
      </c>
      <c r="AO25" s="152">
        <f t="shared" si="6"/>
        <v>4296.83</v>
      </c>
      <c r="AP25" s="153">
        <f>AI25*-Valores!$C$68</f>
        <v>-11406.377620000001</v>
      </c>
      <c r="AQ25" s="153">
        <f>AI25*-Valores!$C$69</f>
        <v>0</v>
      </c>
      <c r="AR25" s="147">
        <f>AI25*-Valores!$C$70</f>
        <v>-4666.24539</v>
      </c>
      <c r="AS25" s="147">
        <v>-159.43</v>
      </c>
      <c r="AT25" s="147">
        <f t="shared" si="7"/>
        <v>-53.83</v>
      </c>
      <c r="AU25" s="151">
        <f t="shared" si="8"/>
        <v>91705.288990000015</v>
      </c>
      <c r="AV25" s="155"/>
      <c r="AW25" s="155">
        <v>45</v>
      </c>
      <c r="AX25" s="140" t="s">
        <v>8</v>
      </c>
    </row>
    <row r="26" spans="1:50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826</v>
      </c>
      <c r="I26" s="144">
        <v>3737</v>
      </c>
      <c r="J26" s="145">
        <f>INT((I26*Valores!$C$2*100)+0.5)/100</f>
        <v>32153.9</v>
      </c>
      <c r="K26" s="146">
        <v>1220</v>
      </c>
      <c r="L26" s="145">
        <f>INT((K26*Valores!$C$2*100)+0.5)/100</f>
        <v>10497.12</v>
      </c>
      <c r="M26" s="142">
        <v>0</v>
      </c>
      <c r="N26" s="145">
        <f>INT((M26*Valores!$C$2*100)+0.5)/100</f>
        <v>0</v>
      </c>
      <c r="O26" s="145">
        <f t="shared" si="1"/>
        <v>7420.3080000000009</v>
      </c>
      <c r="P26" s="145">
        <f t="shared" si="2"/>
        <v>0</v>
      </c>
      <c r="Q26" s="147">
        <f>Valores!$C$19</f>
        <v>7125.78</v>
      </c>
      <c r="R26" s="147">
        <f>Valores!$D$4</f>
        <v>4398.46</v>
      </c>
      <c r="S26" s="145">
        <v>0</v>
      </c>
      <c r="T26" s="148">
        <f>IF($H$5="NO",Valores!$C$44,Valores!$C$44/2)</f>
        <v>2354.69</v>
      </c>
      <c r="U26" s="145">
        <f>Valores!$C$24</f>
        <v>3637.01</v>
      </c>
      <c r="V26" s="145">
        <f t="shared" si="3"/>
        <v>3637.01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50">
        <f>Valores!$C$30</f>
        <v>199.86</v>
      </c>
      <c r="AC26" s="145">
        <f t="shared" si="4"/>
        <v>0</v>
      </c>
      <c r="AD26" s="145">
        <f>Valores!$C$31</f>
        <v>199.86</v>
      </c>
      <c r="AE26" s="149">
        <v>0</v>
      </c>
      <c r="AF26" s="145">
        <f>INT(((AE26*Valores!$C$2)*100)+0.5)/100</f>
        <v>0</v>
      </c>
      <c r="AG26" s="145">
        <f>IF($H$5="NO",Valores!$C$59,Valores!$C$59/2)</f>
        <v>406.53</v>
      </c>
      <c r="AH26" s="145">
        <f>IF($H$5="NO",Valores!$C$61,Valores!$C$61/2)</f>
        <v>116.15</v>
      </c>
      <c r="AI26" s="151">
        <f t="shared" si="5"/>
        <v>69335.668000000005</v>
      </c>
      <c r="AJ26" s="147">
        <f>Valores!$C$36</f>
        <v>1046.83</v>
      </c>
      <c r="AK26" s="148">
        <f>Valores!$C$9</f>
        <v>0</v>
      </c>
      <c r="AL26" s="148">
        <f>Valores!$C$84</f>
        <v>3250</v>
      </c>
      <c r="AM26" s="148"/>
      <c r="AN26" s="150">
        <f>Valores!$C$51</f>
        <v>327.60000000000002</v>
      </c>
      <c r="AO26" s="152">
        <f t="shared" si="6"/>
        <v>4296.83</v>
      </c>
      <c r="AP26" s="153">
        <f>AI26*-Valores!$C$68</f>
        <v>-7626.9234800000004</v>
      </c>
      <c r="AQ26" s="153">
        <f>AI26*-Valores!$C$69</f>
        <v>0</v>
      </c>
      <c r="AR26" s="147">
        <f>AI26*-Valores!$C$70</f>
        <v>-3120.1050600000003</v>
      </c>
      <c r="AS26" s="147">
        <v>-159.43</v>
      </c>
      <c r="AT26" s="147">
        <f t="shared" si="7"/>
        <v>-53.83</v>
      </c>
      <c r="AU26" s="151">
        <f t="shared" si="8"/>
        <v>62672.209460000005</v>
      </c>
      <c r="AV26" s="155"/>
      <c r="AW26" s="155">
        <v>45</v>
      </c>
      <c r="AX26" s="140" t="s">
        <v>4</v>
      </c>
    </row>
    <row r="27" spans="1:50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826</v>
      </c>
      <c r="I27" s="144">
        <v>3737</v>
      </c>
      <c r="J27" s="145">
        <f>INT((I27*Valores!$C$2*100)+0.5)/100</f>
        <v>32153.9</v>
      </c>
      <c r="K27" s="146">
        <v>1220</v>
      </c>
      <c r="L27" s="145">
        <f>INT((K27*Valores!$C$2*100)+0.5)/100</f>
        <v>10497.12</v>
      </c>
      <c r="M27" s="142">
        <v>0</v>
      </c>
      <c r="N27" s="145">
        <f>INT((M27*Valores!$C$2*100)+0.5)/100</f>
        <v>0</v>
      </c>
      <c r="O27" s="145">
        <f t="shared" si="1"/>
        <v>7420.3080000000009</v>
      </c>
      <c r="P27" s="145">
        <f t="shared" si="2"/>
        <v>0</v>
      </c>
      <c r="Q27" s="147">
        <f>Valores!$C$19</f>
        <v>7125.78</v>
      </c>
      <c r="R27" s="147">
        <f>Valores!$D$4</f>
        <v>4398.46</v>
      </c>
      <c r="S27" s="145">
        <v>0</v>
      </c>
      <c r="T27" s="148">
        <f>IF($H$5="NO",Valores!$C$44,Valores!$C$44/2)</f>
        <v>2354.69</v>
      </c>
      <c r="U27" s="145">
        <f>Valores!$C$24</f>
        <v>3637.01</v>
      </c>
      <c r="V27" s="145">
        <f t="shared" si="3"/>
        <v>3637.01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50">
        <f>Valores!$C$30</f>
        <v>199.86</v>
      </c>
      <c r="AC27" s="145">
        <f t="shared" si="4"/>
        <v>0</v>
      </c>
      <c r="AD27" s="145">
        <f>Valores!$C$31</f>
        <v>199.86</v>
      </c>
      <c r="AE27" s="149">
        <v>0</v>
      </c>
      <c r="AF27" s="145">
        <f>INT(((AE27*Valores!$C$2)*100)+0.5)/100</f>
        <v>0</v>
      </c>
      <c r="AG27" s="145">
        <f>IF($H$5="NO",Valores!$C$59,Valores!$C$59/2)</f>
        <v>406.53</v>
      </c>
      <c r="AH27" s="145">
        <f>IF($H$5="NO",Valores!$C$61,Valores!$C$61/2)</f>
        <v>116.15</v>
      </c>
      <c r="AI27" s="151">
        <f t="shared" si="5"/>
        <v>69335.668000000005</v>
      </c>
      <c r="AJ27" s="147">
        <f>Valores!$C$36</f>
        <v>1046.83</v>
      </c>
      <c r="AK27" s="148">
        <f>Valores!$C$9</f>
        <v>0</v>
      </c>
      <c r="AL27" s="148">
        <f>Valores!$C$84</f>
        <v>3250</v>
      </c>
      <c r="AM27" s="148"/>
      <c r="AN27" s="150">
        <f>Valores!$C$51</f>
        <v>327.60000000000002</v>
      </c>
      <c r="AO27" s="152">
        <f t="shared" si="6"/>
        <v>4296.83</v>
      </c>
      <c r="AP27" s="153">
        <f>AI27*-Valores!$C$68</f>
        <v>-7626.9234800000004</v>
      </c>
      <c r="AQ27" s="153">
        <f>AI27*-Valores!$C$69</f>
        <v>0</v>
      </c>
      <c r="AR27" s="147">
        <f>AI27*-Valores!$C$70</f>
        <v>-3120.1050600000003</v>
      </c>
      <c r="AS27" s="147">
        <v>-159.43</v>
      </c>
      <c r="AT27" s="147">
        <f t="shared" si="7"/>
        <v>-53.83</v>
      </c>
      <c r="AU27" s="151">
        <f t="shared" si="8"/>
        <v>62672.209460000005</v>
      </c>
      <c r="AV27" s="155"/>
      <c r="AW27" s="155">
        <v>45</v>
      </c>
      <c r="AX27" s="140" t="s">
        <v>4</v>
      </c>
    </row>
    <row r="28" spans="1:50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826</v>
      </c>
      <c r="I28" s="144">
        <v>3737</v>
      </c>
      <c r="J28" s="145">
        <f>INT((I28*Valores!$C$2*100)+0.5)/100</f>
        <v>32153.9</v>
      </c>
      <c r="K28" s="146">
        <v>1220</v>
      </c>
      <c r="L28" s="145">
        <f>INT((K28*Valores!$C$2*100)+0.5)/100</f>
        <v>10497.12</v>
      </c>
      <c r="M28" s="142">
        <v>0</v>
      </c>
      <c r="N28" s="145">
        <f>INT((M28*Valores!$C$2*100)+0.5)/100</f>
        <v>0</v>
      </c>
      <c r="O28" s="145">
        <f t="shared" si="1"/>
        <v>7420.3080000000009</v>
      </c>
      <c r="P28" s="145">
        <f t="shared" si="2"/>
        <v>0</v>
      </c>
      <c r="Q28" s="147">
        <f>Valores!$C$19</f>
        <v>7125.78</v>
      </c>
      <c r="R28" s="147">
        <f>Valores!$D$4</f>
        <v>4398.46</v>
      </c>
      <c r="S28" s="145">
        <v>0</v>
      </c>
      <c r="T28" s="148">
        <f>IF($H$5="NO",Valores!$C$44,Valores!$C$44/2)</f>
        <v>2354.69</v>
      </c>
      <c r="U28" s="145">
        <f>Valores!$C$24</f>
        <v>3637.01</v>
      </c>
      <c r="V28" s="145">
        <f t="shared" si="3"/>
        <v>3637.01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50">
        <f>Valores!$C$30</f>
        <v>199.86</v>
      </c>
      <c r="AC28" s="145">
        <f t="shared" si="4"/>
        <v>0</v>
      </c>
      <c r="AD28" s="145">
        <f>Valores!$C$31</f>
        <v>199.86</v>
      </c>
      <c r="AE28" s="149">
        <v>0</v>
      </c>
      <c r="AF28" s="145">
        <f>INT(((AE28*Valores!$C$2)*100)+0.5)/100</f>
        <v>0</v>
      </c>
      <c r="AG28" s="145">
        <f>IF($H$5="NO",Valores!$C$59,Valores!$C$59/2)</f>
        <v>406.53</v>
      </c>
      <c r="AH28" s="145">
        <f>IF($H$5="NO",Valores!$C$61,Valores!$C$61/2)</f>
        <v>116.15</v>
      </c>
      <c r="AI28" s="151">
        <f t="shared" si="5"/>
        <v>69335.668000000005</v>
      </c>
      <c r="AJ28" s="147">
        <f>Valores!$C$36</f>
        <v>1046.83</v>
      </c>
      <c r="AK28" s="148">
        <f>Valores!$C$9</f>
        <v>0</v>
      </c>
      <c r="AL28" s="148">
        <f>Valores!$C$84</f>
        <v>3250</v>
      </c>
      <c r="AM28" s="148"/>
      <c r="AN28" s="150">
        <f>Valores!$C$51</f>
        <v>327.60000000000002</v>
      </c>
      <c r="AO28" s="152">
        <f t="shared" si="6"/>
        <v>4296.83</v>
      </c>
      <c r="AP28" s="153">
        <f>AI28*-Valores!$C$68</f>
        <v>-7626.9234800000004</v>
      </c>
      <c r="AQ28" s="153">
        <f>AI28*-Valores!$C$69</f>
        <v>0</v>
      </c>
      <c r="AR28" s="147">
        <f>AI28*-Valores!$C$70</f>
        <v>-3120.1050600000003</v>
      </c>
      <c r="AS28" s="147">
        <v>-159.43</v>
      </c>
      <c r="AT28" s="147">
        <f t="shared" si="7"/>
        <v>-53.83</v>
      </c>
      <c r="AU28" s="151">
        <f t="shared" si="8"/>
        <v>62672.209460000005</v>
      </c>
      <c r="AV28" s="155"/>
      <c r="AW28" s="155">
        <v>45</v>
      </c>
      <c r="AX28" s="140" t="s">
        <v>4</v>
      </c>
    </row>
    <row r="29" spans="1:50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920.65</v>
      </c>
      <c r="I29" s="144">
        <v>3728</v>
      </c>
      <c r="J29" s="145">
        <f>INT((I29*Valores!$C$2*100)+0.5)/100</f>
        <v>32076.46</v>
      </c>
      <c r="K29" s="146">
        <v>1218</v>
      </c>
      <c r="L29" s="145">
        <f>INT((K29*Valores!$C$2*100)+0.5)/100</f>
        <v>10479.92</v>
      </c>
      <c r="M29" s="142">
        <v>0</v>
      </c>
      <c r="N29" s="145">
        <f>INT((M29*Valores!$C$2*100)+0.5)/100</f>
        <v>0</v>
      </c>
      <c r="O29" s="145">
        <f t="shared" si="1"/>
        <v>7420.3095000000003</v>
      </c>
      <c r="P29" s="145">
        <f t="shared" si="2"/>
        <v>0</v>
      </c>
      <c r="Q29" s="147">
        <f>Valores!$C$19</f>
        <v>7125.78</v>
      </c>
      <c r="R29" s="147">
        <f>Valores!$D$4</f>
        <v>4398.46</v>
      </c>
      <c r="S29" s="145">
        <v>0</v>
      </c>
      <c r="T29" s="148">
        <f>IF($H$5="NO",Valores!$C$44,Valores!$C$44/2)</f>
        <v>2354.69</v>
      </c>
      <c r="U29" s="145">
        <f>Valores!$C$24</f>
        <v>3637.01</v>
      </c>
      <c r="V29" s="145">
        <f t="shared" si="3"/>
        <v>3637.01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50">
        <f>Valores!$C$30</f>
        <v>199.86</v>
      </c>
      <c r="AC29" s="145">
        <f t="shared" si="4"/>
        <v>0</v>
      </c>
      <c r="AD29" s="145">
        <f>Valores!$C$31</f>
        <v>199.86</v>
      </c>
      <c r="AE29" s="149">
        <v>0</v>
      </c>
      <c r="AF29" s="145">
        <f>INT(((AE29*Valores!$C$2)*100)+0.5)/100</f>
        <v>0</v>
      </c>
      <c r="AG29" s="145">
        <f>IF($H$5="NO",Valores!$C$59,Valores!$C$59/2)</f>
        <v>406.53</v>
      </c>
      <c r="AH29" s="145">
        <f>IF($H$5="NO",Valores!$C$61,Valores!$C$61/2)</f>
        <v>116.15</v>
      </c>
      <c r="AI29" s="151">
        <f t="shared" si="5"/>
        <v>69335.679499999998</v>
      </c>
      <c r="AJ29" s="147">
        <f>Valores!$C$36</f>
        <v>1046.83</v>
      </c>
      <c r="AK29" s="148">
        <f>Valores!$C$9</f>
        <v>0</v>
      </c>
      <c r="AL29" s="148">
        <f>Valores!$C$84</f>
        <v>3250</v>
      </c>
      <c r="AM29" s="148"/>
      <c r="AN29" s="150">
        <f>Valores!$C$51</f>
        <v>327.60000000000002</v>
      </c>
      <c r="AO29" s="152">
        <f t="shared" si="6"/>
        <v>4296.83</v>
      </c>
      <c r="AP29" s="153">
        <f>AI29*-Valores!$C$68</f>
        <v>-7626.9247450000003</v>
      </c>
      <c r="AQ29" s="153">
        <f>AI29*-Valores!$C$69</f>
        <v>0</v>
      </c>
      <c r="AR29" s="147">
        <f>AI29*-Valores!$C$70</f>
        <v>-3120.1055775</v>
      </c>
      <c r="AS29" s="147">
        <v>-159.43</v>
      </c>
      <c r="AT29" s="147">
        <f t="shared" si="7"/>
        <v>-53.83</v>
      </c>
      <c r="AU29" s="151">
        <f t="shared" si="8"/>
        <v>62672.219177500003</v>
      </c>
      <c r="AV29" s="155"/>
      <c r="AW29" s="155">
        <v>45</v>
      </c>
      <c r="AX29" s="140" t="s">
        <v>8</v>
      </c>
    </row>
    <row r="30" spans="1:50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808.79</v>
      </c>
      <c r="I30" s="144">
        <v>3624</v>
      </c>
      <c r="J30" s="145">
        <f>INT((I30*Valores!$C$2*100)+0.5)/100</f>
        <v>31181.62</v>
      </c>
      <c r="K30" s="146">
        <v>1219</v>
      </c>
      <c r="L30" s="145">
        <f>INT((K30*Valores!$C$2*100)+0.5)/100</f>
        <v>10488.52</v>
      </c>
      <c r="M30" s="142">
        <v>0</v>
      </c>
      <c r="N30" s="145">
        <f>INT((M30*Valores!$C$2*100)+0.5)/100</f>
        <v>0</v>
      </c>
      <c r="O30" s="145">
        <f t="shared" si="1"/>
        <v>7270.5945000000002</v>
      </c>
      <c r="P30" s="145">
        <f t="shared" si="2"/>
        <v>0</v>
      </c>
      <c r="Q30" s="147">
        <f>Valores!$C$17</f>
        <v>7048.33</v>
      </c>
      <c r="R30" s="147">
        <f>Valores!$D$4</f>
        <v>4398.46</v>
      </c>
      <c r="S30" s="145">
        <v>0</v>
      </c>
      <c r="T30" s="148">
        <f>IF($H$5="NO",Valores!$C$44,Valores!$C$44/2)</f>
        <v>2354.69</v>
      </c>
      <c r="U30" s="145">
        <f>Valores!$C$24</f>
        <v>3637.01</v>
      </c>
      <c r="V30" s="145">
        <f t="shared" si="3"/>
        <v>3637.01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50">
        <f>Valores!$C$30</f>
        <v>199.86</v>
      </c>
      <c r="AC30" s="145">
        <f t="shared" si="4"/>
        <v>0</v>
      </c>
      <c r="AD30" s="145">
        <f>Valores!$C$31</f>
        <v>199.86</v>
      </c>
      <c r="AE30" s="149">
        <v>0</v>
      </c>
      <c r="AF30" s="145">
        <f>INT(((AE30*Valores!$C$2)*100)+0.5)/100</f>
        <v>0</v>
      </c>
      <c r="AG30" s="145">
        <f>IF($H$5="NO",Valores!$C$59,Valores!$C$59/2)</f>
        <v>406.53</v>
      </c>
      <c r="AH30" s="145">
        <f>IF($H$5="NO",Valores!$C$61,Valores!$C$61/2)</f>
        <v>116.15</v>
      </c>
      <c r="AI30" s="151">
        <f t="shared" si="5"/>
        <v>68110.414499999999</v>
      </c>
      <c r="AJ30" s="147">
        <f>Valores!$C$36</f>
        <v>1046.83</v>
      </c>
      <c r="AK30" s="148">
        <f>Valores!$C$9</f>
        <v>0</v>
      </c>
      <c r="AL30" s="148">
        <f>Valores!$C$84</f>
        <v>3250</v>
      </c>
      <c r="AM30" s="148"/>
      <c r="AN30" s="150">
        <f>Valores!$C$51</f>
        <v>327.60000000000002</v>
      </c>
      <c r="AO30" s="152">
        <f t="shared" si="6"/>
        <v>4296.83</v>
      </c>
      <c r="AP30" s="153">
        <f>AI30*-Valores!$C$68</f>
        <v>-7492.145595</v>
      </c>
      <c r="AQ30" s="153">
        <f>AI30*-Valores!$C$69</f>
        <v>0</v>
      </c>
      <c r="AR30" s="147">
        <f>AI30*-Valores!$C$70</f>
        <v>-3064.9686524999997</v>
      </c>
      <c r="AS30" s="147">
        <v>-159.43</v>
      </c>
      <c r="AT30" s="147">
        <f t="shared" si="7"/>
        <v>-53.83</v>
      </c>
      <c r="AU30" s="151">
        <f t="shared" si="8"/>
        <v>61636.870252499997</v>
      </c>
      <c r="AV30" s="155"/>
      <c r="AW30" s="155">
        <v>45</v>
      </c>
      <c r="AX30" s="140" t="s">
        <v>4</v>
      </c>
    </row>
    <row r="31" spans="1:50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800.19</v>
      </c>
      <c r="I31" s="144">
        <v>3627</v>
      </c>
      <c r="J31" s="145">
        <f>INT((I31*Valores!$C$2*100)+0.5)/100</f>
        <v>31207.43</v>
      </c>
      <c r="K31" s="146">
        <v>210</v>
      </c>
      <c r="L31" s="145">
        <f>INT((K31*Valores!$C$2*100)+0.5)/100</f>
        <v>1806.88</v>
      </c>
      <c r="M31" s="142">
        <v>0</v>
      </c>
      <c r="N31" s="145">
        <f>INT((M31*Valores!$C$2*100)+0.5)/100</f>
        <v>0</v>
      </c>
      <c r="O31" s="145">
        <f t="shared" si="1"/>
        <v>5970.93</v>
      </c>
      <c r="P31" s="145">
        <f t="shared" si="2"/>
        <v>0</v>
      </c>
      <c r="Q31" s="147">
        <f>Valores!$C$17</f>
        <v>7048.33</v>
      </c>
      <c r="R31" s="147">
        <f>Valores!$D$4</f>
        <v>4398.46</v>
      </c>
      <c r="S31" s="145">
        <v>0</v>
      </c>
      <c r="T31" s="148">
        <f>IF($H$5="NO",Valores!$C$44,Valores!$C$44/2)</f>
        <v>2354.69</v>
      </c>
      <c r="U31" s="145">
        <f>Valores!$C$24</f>
        <v>3637.01</v>
      </c>
      <c r="V31" s="145">
        <f t="shared" si="3"/>
        <v>3637.01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50">
        <f>Valores!$C$30</f>
        <v>199.86</v>
      </c>
      <c r="AC31" s="145">
        <f t="shared" si="4"/>
        <v>0</v>
      </c>
      <c r="AD31" s="145">
        <f>Valores!$C$31</f>
        <v>199.86</v>
      </c>
      <c r="AE31" s="149">
        <v>0</v>
      </c>
      <c r="AF31" s="145">
        <f>INT(((AE31*Valores!$C$2)*100)+0.5)/100</f>
        <v>0</v>
      </c>
      <c r="AG31" s="145">
        <f>IF($H$5="NO",Valores!$C$59,Valores!$C$59/2)</f>
        <v>406.53</v>
      </c>
      <c r="AH31" s="145">
        <f>IF($H$5="NO",Valores!$C$61,Valores!$C$61/2)</f>
        <v>116.15</v>
      </c>
      <c r="AI31" s="151">
        <f t="shared" si="5"/>
        <v>58146.320000000007</v>
      </c>
      <c r="AJ31" s="147">
        <f>Valores!$C$36</f>
        <v>1046.83</v>
      </c>
      <c r="AK31" s="148">
        <f>Valores!$C$9</f>
        <v>0</v>
      </c>
      <c r="AL31" s="148">
        <f>Valores!$C$84</f>
        <v>3250</v>
      </c>
      <c r="AM31" s="148"/>
      <c r="AN31" s="150">
        <f>Valores!$C$51</f>
        <v>327.60000000000002</v>
      </c>
      <c r="AO31" s="152">
        <f t="shared" si="6"/>
        <v>4296.83</v>
      </c>
      <c r="AP31" s="153">
        <f>AI31*-Valores!$C$68</f>
        <v>-6396.0952000000007</v>
      </c>
      <c r="AQ31" s="153">
        <f>AI31*-Valores!$C$69</f>
        <v>0</v>
      </c>
      <c r="AR31" s="147">
        <f>AI31*-Valores!$C$70</f>
        <v>-2616.5844000000002</v>
      </c>
      <c r="AS31" s="147">
        <v>-159.43</v>
      </c>
      <c r="AT31" s="147">
        <f t="shared" si="7"/>
        <v>-53.83</v>
      </c>
      <c r="AU31" s="151">
        <f t="shared" si="8"/>
        <v>53217.210400000004</v>
      </c>
      <c r="AV31" s="155"/>
      <c r="AW31" s="155">
        <v>45</v>
      </c>
      <c r="AX31" s="140" t="s">
        <v>8</v>
      </c>
    </row>
    <row r="32" spans="1:50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800.19</v>
      </c>
      <c r="I32" s="144">
        <v>3630</v>
      </c>
      <c r="J32" s="145">
        <f>INT((I32*Valores!$C$2*100)+0.5)/100</f>
        <v>31233.25</v>
      </c>
      <c r="K32" s="146">
        <v>1214</v>
      </c>
      <c r="L32" s="145">
        <f>INT((K32*Valores!$C$2*100)+0.5)/100</f>
        <v>10445.5</v>
      </c>
      <c r="M32" s="142">
        <v>0</v>
      </c>
      <c r="N32" s="145">
        <f>INT((M32*Valores!$C$2*100)+0.5)/100</f>
        <v>0</v>
      </c>
      <c r="O32" s="145">
        <f t="shared" si="1"/>
        <v>7270.5960000000005</v>
      </c>
      <c r="P32" s="145">
        <f t="shared" si="2"/>
        <v>0</v>
      </c>
      <c r="Q32" s="147">
        <f>Valores!$C$17</f>
        <v>7048.33</v>
      </c>
      <c r="R32" s="147">
        <f>Valores!$D$4</f>
        <v>4398.46</v>
      </c>
      <c r="S32" s="145">
        <v>0</v>
      </c>
      <c r="T32" s="148">
        <f>IF($H$5="NO",Valores!$C$44,Valores!$C$44/2)</f>
        <v>2354.69</v>
      </c>
      <c r="U32" s="145">
        <f>Valores!$C$24</f>
        <v>3637.01</v>
      </c>
      <c r="V32" s="145">
        <f t="shared" si="3"/>
        <v>3637.01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50">
        <f>Valores!$C$30</f>
        <v>199.86</v>
      </c>
      <c r="AC32" s="145">
        <f t="shared" si="4"/>
        <v>0</v>
      </c>
      <c r="AD32" s="145">
        <f>Valores!$C$31</f>
        <v>199.86</v>
      </c>
      <c r="AE32" s="149">
        <v>0</v>
      </c>
      <c r="AF32" s="145">
        <f>INT(((AE32*Valores!$C$2)*100)+0.5)/100</f>
        <v>0</v>
      </c>
      <c r="AG32" s="145">
        <f>IF($H$5="NO",Valores!$C$59,Valores!$C$59/2)</f>
        <v>406.53</v>
      </c>
      <c r="AH32" s="145">
        <f>IF($H$5="NO",Valores!$C$61,Valores!$C$61/2)</f>
        <v>116.15</v>
      </c>
      <c r="AI32" s="151">
        <f t="shared" si="5"/>
        <v>68110.425999999992</v>
      </c>
      <c r="AJ32" s="147">
        <f>Valores!$C$36</f>
        <v>1046.83</v>
      </c>
      <c r="AK32" s="148">
        <f>Valores!$C$9</f>
        <v>0</v>
      </c>
      <c r="AL32" s="148">
        <f>Valores!$C$84</f>
        <v>3250</v>
      </c>
      <c r="AM32" s="148"/>
      <c r="AN32" s="150">
        <f>Valores!$C$51</f>
        <v>327.60000000000002</v>
      </c>
      <c r="AO32" s="152">
        <f t="shared" si="6"/>
        <v>4296.83</v>
      </c>
      <c r="AP32" s="153">
        <f>AI32*-Valores!$C$68</f>
        <v>-7492.1468599999989</v>
      </c>
      <c r="AQ32" s="153">
        <f>AI32*-Valores!$C$69</f>
        <v>0</v>
      </c>
      <c r="AR32" s="147">
        <f>AI32*-Valores!$C$70</f>
        <v>-3064.9691699999994</v>
      </c>
      <c r="AS32" s="147">
        <v>-159.43</v>
      </c>
      <c r="AT32" s="147">
        <f t="shared" si="7"/>
        <v>-53.83</v>
      </c>
      <c r="AU32" s="151">
        <f t="shared" si="8"/>
        <v>61636.879969999995</v>
      </c>
      <c r="AV32" s="155"/>
      <c r="AW32" s="155">
        <v>45</v>
      </c>
      <c r="AX32" s="140" t="s">
        <v>4</v>
      </c>
    </row>
    <row r="33" spans="1:50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826</v>
      </c>
      <c r="I33" s="144">
        <v>3737</v>
      </c>
      <c r="J33" s="145">
        <f>INT((I33*Valores!$C$2*100)+0.5)/100</f>
        <v>32153.9</v>
      </c>
      <c r="K33" s="146">
        <v>1220</v>
      </c>
      <c r="L33" s="145">
        <f>INT((K33*Valores!$C$2*100)+0.5)/100</f>
        <v>10497.12</v>
      </c>
      <c r="M33" s="142">
        <v>0</v>
      </c>
      <c r="N33" s="145">
        <f>INT((M33*Valores!$C$2*100)+0.5)/100</f>
        <v>0</v>
      </c>
      <c r="O33" s="145">
        <f t="shared" si="1"/>
        <v>7420.3080000000009</v>
      </c>
      <c r="P33" s="145">
        <f t="shared" si="2"/>
        <v>0</v>
      </c>
      <c r="Q33" s="147">
        <f>Valores!$C$19</f>
        <v>7125.78</v>
      </c>
      <c r="R33" s="147">
        <f>Valores!$D$4</f>
        <v>4398.46</v>
      </c>
      <c r="S33" s="145">
        <v>0</v>
      </c>
      <c r="T33" s="148">
        <f>IF($H$5="NO",Valores!$C$44,Valores!$C$44/2)</f>
        <v>2354.69</v>
      </c>
      <c r="U33" s="145">
        <f>Valores!$C$24</f>
        <v>3637.01</v>
      </c>
      <c r="V33" s="145">
        <f t="shared" si="3"/>
        <v>3637.01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6874.7565000000004</v>
      </c>
      <c r="AB33" s="150">
        <f>Valores!$C$30</f>
        <v>199.86</v>
      </c>
      <c r="AC33" s="145">
        <f t="shared" si="4"/>
        <v>0</v>
      </c>
      <c r="AD33" s="145">
        <f>Valores!$C$31</f>
        <v>199.86</v>
      </c>
      <c r="AE33" s="149">
        <v>0</v>
      </c>
      <c r="AF33" s="145">
        <f>INT(((AE33*Valores!$C$2)*100)+0.5)/100</f>
        <v>0</v>
      </c>
      <c r="AG33" s="145">
        <f>IF($H$5="NO",Valores!$C$59,Valores!$C$59/2)</f>
        <v>406.53</v>
      </c>
      <c r="AH33" s="145">
        <f>IF($H$5="NO",Valores!$C$61,Valores!$C$61/2)</f>
        <v>116.15</v>
      </c>
      <c r="AI33" s="151">
        <f t="shared" si="5"/>
        <v>76210.424500000008</v>
      </c>
      <c r="AJ33" s="147">
        <f>Valores!$C$36</f>
        <v>1046.83</v>
      </c>
      <c r="AK33" s="148">
        <f>Valores!$C$9</f>
        <v>0</v>
      </c>
      <c r="AL33" s="148">
        <f>Valores!$C$84</f>
        <v>3250</v>
      </c>
      <c r="AM33" s="148"/>
      <c r="AN33" s="150">
        <f>Valores!$C$51</f>
        <v>327.60000000000002</v>
      </c>
      <c r="AO33" s="152">
        <f t="shared" si="6"/>
        <v>4296.83</v>
      </c>
      <c r="AP33" s="153">
        <f>AI33*-Valores!$C$68</f>
        <v>-8383.1466950000013</v>
      </c>
      <c r="AQ33" s="153">
        <f>AI33*-Valores!$C$69</f>
        <v>0</v>
      </c>
      <c r="AR33" s="147">
        <f>AI33*-Valores!$C$70</f>
        <v>-3429.4691025000002</v>
      </c>
      <c r="AS33" s="147">
        <v>-159.43</v>
      </c>
      <c r="AT33" s="147">
        <f t="shared" si="7"/>
        <v>-53.83</v>
      </c>
      <c r="AU33" s="151">
        <f t="shared" si="8"/>
        <v>68481.378702500006</v>
      </c>
      <c r="AV33" s="155"/>
      <c r="AW33" s="155">
        <v>45</v>
      </c>
      <c r="AX33" s="140" t="s">
        <v>8</v>
      </c>
    </row>
    <row r="34" spans="1:50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791.59</v>
      </c>
      <c r="I34" s="144">
        <v>3483</v>
      </c>
      <c r="J34" s="145">
        <f>INT((I34*Valores!$C$2*100)+0.5)/100</f>
        <v>29968.43</v>
      </c>
      <c r="K34" s="146">
        <v>1217</v>
      </c>
      <c r="L34" s="145">
        <f>INT((K34*Valores!$C$2*100)+0.5)/100</f>
        <v>10471.31</v>
      </c>
      <c r="M34" s="142">
        <v>0</v>
      </c>
      <c r="N34" s="145">
        <f>INT((M34*Valores!$C$2*100)+0.5)/100</f>
        <v>0</v>
      </c>
      <c r="O34" s="145">
        <f t="shared" si="1"/>
        <v>7083.4545000000007</v>
      </c>
      <c r="P34" s="145">
        <f t="shared" si="2"/>
        <v>0</v>
      </c>
      <c r="Q34" s="147">
        <f>Valores!$C$18</f>
        <v>11349.78</v>
      </c>
      <c r="R34" s="147">
        <f>Valores!$D$4</f>
        <v>4398.46</v>
      </c>
      <c r="S34" s="145">
        <v>0</v>
      </c>
      <c r="T34" s="148">
        <f>IF($H$5="NO",Valores!$C$44,Valores!$C$44/2)</f>
        <v>2354.69</v>
      </c>
      <c r="U34" s="145">
        <f>Valores!$C$24</f>
        <v>3637.01</v>
      </c>
      <c r="V34" s="145">
        <f t="shared" si="3"/>
        <v>3637.01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50">
        <f>Valores!$C$30</f>
        <v>199.86</v>
      </c>
      <c r="AC34" s="145">
        <f t="shared" si="4"/>
        <v>0</v>
      </c>
      <c r="AD34" s="145">
        <f>Valores!$C$31</f>
        <v>199.86</v>
      </c>
      <c r="AE34" s="149">
        <v>0</v>
      </c>
      <c r="AF34" s="145">
        <f>INT(((AE34*Valores!$C$2)*100)+0.5)/100</f>
        <v>0</v>
      </c>
      <c r="AG34" s="145">
        <f>IF($H$5="NO",Valores!$C$59,Valores!$C$59/2)</f>
        <v>406.53</v>
      </c>
      <c r="AH34" s="145">
        <f>IF($H$5="NO",Valores!$C$61,Valores!$C$61/2)</f>
        <v>116.15</v>
      </c>
      <c r="AI34" s="151">
        <f t="shared" si="5"/>
        <v>70977.124499999991</v>
      </c>
      <c r="AJ34" s="147">
        <f>Valores!$C$36</f>
        <v>1046.83</v>
      </c>
      <c r="AK34" s="148">
        <f>Valores!$C$9</f>
        <v>0</v>
      </c>
      <c r="AL34" s="148">
        <f>Valores!$C$86</f>
        <v>6500</v>
      </c>
      <c r="AM34" s="148"/>
      <c r="AN34" s="150">
        <f>Valores!$C$51</f>
        <v>327.60000000000002</v>
      </c>
      <c r="AO34" s="152">
        <f t="shared" si="6"/>
        <v>7546.83</v>
      </c>
      <c r="AP34" s="153">
        <f>AI34*-Valores!$C$68</f>
        <v>-7807.483694999999</v>
      </c>
      <c r="AQ34" s="153">
        <f>AI34*-Valores!$C$69</f>
        <v>0</v>
      </c>
      <c r="AR34" s="147">
        <f>AI34*-Valores!$C$70</f>
        <v>-3193.9706024999996</v>
      </c>
      <c r="AS34" s="147">
        <v>-159.43</v>
      </c>
      <c r="AT34" s="147">
        <f t="shared" si="7"/>
        <v>-53.83</v>
      </c>
      <c r="AU34" s="151">
        <f t="shared" si="8"/>
        <v>67309.24020249999</v>
      </c>
      <c r="AV34" s="155"/>
      <c r="AW34" s="155">
        <v>45</v>
      </c>
      <c r="AX34" s="140" t="s">
        <v>4</v>
      </c>
    </row>
    <row r="35" spans="1:50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731.36</v>
      </c>
      <c r="I35" s="144">
        <v>3498</v>
      </c>
      <c r="J35" s="145">
        <f>INT((I35*Valores!$C$2*100)+0.5)/100</f>
        <v>30097.49</v>
      </c>
      <c r="K35" s="146">
        <v>1209</v>
      </c>
      <c r="L35" s="145">
        <f>INT((K35*Valores!$C$2*100)+0.5)/100</f>
        <v>10402.48</v>
      </c>
      <c r="M35" s="142">
        <v>0</v>
      </c>
      <c r="N35" s="145">
        <f>INT((M35*Valores!$C$2*100)+0.5)/100</f>
        <v>0</v>
      </c>
      <c r="O35" s="145">
        <f t="shared" si="1"/>
        <v>7083.4545000000007</v>
      </c>
      <c r="P35" s="145">
        <f t="shared" si="2"/>
        <v>0</v>
      </c>
      <c r="Q35" s="147">
        <f>Valores!$C$18</f>
        <v>11349.78</v>
      </c>
      <c r="R35" s="147">
        <f>Valores!$D$4</f>
        <v>4398.46</v>
      </c>
      <c r="S35" s="145">
        <v>0</v>
      </c>
      <c r="T35" s="148">
        <f>IF($H$5="NO",Valores!$C$44,Valores!$C$44/2)</f>
        <v>2354.69</v>
      </c>
      <c r="U35" s="145">
        <f>Valores!$C$24</f>
        <v>3637.01</v>
      </c>
      <c r="V35" s="145">
        <f t="shared" si="3"/>
        <v>3637.01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50">
        <f>Valores!$C$30</f>
        <v>199.86</v>
      </c>
      <c r="AC35" s="145">
        <f t="shared" si="4"/>
        <v>0</v>
      </c>
      <c r="AD35" s="145">
        <f>Valores!$C$31</f>
        <v>199.86</v>
      </c>
      <c r="AE35" s="149">
        <v>0</v>
      </c>
      <c r="AF35" s="145">
        <f>INT(((AE35*Valores!$C$2)*100)+0.5)/100</f>
        <v>0</v>
      </c>
      <c r="AG35" s="145">
        <f>IF($H$5="NO",Valores!$C$59,Valores!$C$59/2)</f>
        <v>406.53</v>
      </c>
      <c r="AH35" s="145">
        <f>IF($H$5="NO",Valores!$C$61,Valores!$C$61/2)</f>
        <v>116.15</v>
      </c>
      <c r="AI35" s="151">
        <f t="shared" si="5"/>
        <v>70977.124499999991</v>
      </c>
      <c r="AJ35" s="147">
        <f>Valores!$C$36</f>
        <v>1046.83</v>
      </c>
      <c r="AK35" s="148">
        <f>Valores!$C$9</f>
        <v>0</v>
      </c>
      <c r="AL35" s="148">
        <f>Valores!$C$86</f>
        <v>6500</v>
      </c>
      <c r="AM35" s="148"/>
      <c r="AN35" s="150">
        <f>Valores!$C$51</f>
        <v>327.60000000000002</v>
      </c>
      <c r="AO35" s="152">
        <f t="shared" si="6"/>
        <v>7546.83</v>
      </c>
      <c r="AP35" s="153">
        <f>AI35*-Valores!$C$68</f>
        <v>-7807.483694999999</v>
      </c>
      <c r="AQ35" s="153">
        <f>AI35*-Valores!$C$69</f>
        <v>0</v>
      </c>
      <c r="AR35" s="147">
        <f>AI35*-Valores!$C$70</f>
        <v>-3193.9706024999996</v>
      </c>
      <c r="AS35" s="147">
        <v>-159.43</v>
      </c>
      <c r="AT35" s="147">
        <f t="shared" si="7"/>
        <v>-53.83</v>
      </c>
      <c r="AU35" s="151">
        <f t="shared" si="8"/>
        <v>67309.24020249999</v>
      </c>
      <c r="AV35" s="155"/>
      <c r="AW35" s="155">
        <v>45</v>
      </c>
      <c r="AX35" s="140" t="s">
        <v>4</v>
      </c>
    </row>
    <row r="36" spans="1:50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791.59</v>
      </c>
      <c r="I36" s="144">
        <v>3483</v>
      </c>
      <c r="J36" s="145">
        <f>INT((I36*Valores!$C$2*100)+0.5)/100</f>
        <v>29968.43</v>
      </c>
      <c r="K36" s="146">
        <v>1217</v>
      </c>
      <c r="L36" s="145">
        <f>INT((K36*Valores!$C$2*100)+0.5)/100</f>
        <v>10471.31</v>
      </c>
      <c r="M36" s="142">
        <v>0</v>
      </c>
      <c r="N36" s="145">
        <f>INT((M36*Valores!$C$2*100)+0.5)/100</f>
        <v>0</v>
      </c>
      <c r="O36" s="145">
        <f t="shared" si="1"/>
        <v>7083.4545000000007</v>
      </c>
      <c r="P36" s="145">
        <f t="shared" si="2"/>
        <v>0</v>
      </c>
      <c r="Q36" s="147">
        <f>Valores!$C$18</f>
        <v>11349.78</v>
      </c>
      <c r="R36" s="147">
        <f>Valores!$D$4</f>
        <v>4398.46</v>
      </c>
      <c r="S36" s="145">
        <v>0</v>
      </c>
      <c r="T36" s="148">
        <f>IF($H$5="NO",Valores!$C$44,Valores!$C$44/2)</f>
        <v>2354.69</v>
      </c>
      <c r="U36" s="145">
        <f>Valores!$C$24</f>
        <v>3637.01</v>
      </c>
      <c r="V36" s="145">
        <f t="shared" si="3"/>
        <v>3637.01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50">
        <f>Valores!$C$30</f>
        <v>199.86</v>
      </c>
      <c r="AC36" s="145">
        <f t="shared" si="4"/>
        <v>0</v>
      </c>
      <c r="AD36" s="145">
        <f>Valores!$C$31</f>
        <v>199.86</v>
      </c>
      <c r="AE36" s="149">
        <v>0</v>
      </c>
      <c r="AF36" s="145">
        <f>INT(((AE36*Valores!$C$2)*100)+0.5)/100</f>
        <v>0</v>
      </c>
      <c r="AG36" s="145">
        <f>IF($H$5="NO",Valores!$C$59,Valores!$C$59/2)</f>
        <v>406.53</v>
      </c>
      <c r="AH36" s="145">
        <f>IF($H$5="NO",Valores!$C$61,Valores!$C$61/2)</f>
        <v>116.15</v>
      </c>
      <c r="AI36" s="151">
        <f t="shared" si="5"/>
        <v>70977.124499999991</v>
      </c>
      <c r="AJ36" s="147">
        <f>Valores!$C$36</f>
        <v>1046.83</v>
      </c>
      <c r="AK36" s="148">
        <f>Valores!$C$9</f>
        <v>0</v>
      </c>
      <c r="AL36" s="148">
        <f>Valores!$C$86</f>
        <v>6500</v>
      </c>
      <c r="AM36" s="148"/>
      <c r="AN36" s="150">
        <f>Valores!$C$51</f>
        <v>327.60000000000002</v>
      </c>
      <c r="AO36" s="152">
        <f t="shared" si="6"/>
        <v>7546.83</v>
      </c>
      <c r="AP36" s="153">
        <f>AI36*-Valores!$C$68</f>
        <v>-7807.483694999999</v>
      </c>
      <c r="AQ36" s="153">
        <f>AI36*-Valores!$C$69</f>
        <v>0</v>
      </c>
      <c r="AR36" s="147">
        <f>AI36*-Valores!$C$70</f>
        <v>-3193.9706024999996</v>
      </c>
      <c r="AS36" s="147">
        <v>-159.43</v>
      </c>
      <c r="AT36" s="147">
        <f t="shared" si="7"/>
        <v>-53.83</v>
      </c>
      <c r="AU36" s="151">
        <f t="shared" si="8"/>
        <v>67309.24020249999</v>
      </c>
      <c r="AV36" s="155"/>
      <c r="AW36" s="155">
        <v>45</v>
      </c>
      <c r="AX36" s="140" t="s">
        <v>4</v>
      </c>
    </row>
    <row r="37" spans="1:50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731.36</v>
      </c>
      <c r="I37" s="144">
        <v>3498</v>
      </c>
      <c r="J37" s="145">
        <f>INT((I37*Valores!$C$2*100)+0.5)/100</f>
        <v>30097.49</v>
      </c>
      <c r="K37" s="146">
        <v>1209</v>
      </c>
      <c r="L37" s="145">
        <f>INT((K37*Valores!$C$2*100)+0.5)/100</f>
        <v>10402.48</v>
      </c>
      <c r="M37" s="142">
        <v>0</v>
      </c>
      <c r="N37" s="145">
        <f>INT((M37*Valores!$C$2*100)+0.5)/100</f>
        <v>0</v>
      </c>
      <c r="O37" s="145">
        <f t="shared" si="1"/>
        <v>7083.4545000000007</v>
      </c>
      <c r="P37" s="145">
        <f t="shared" si="2"/>
        <v>0</v>
      </c>
      <c r="Q37" s="147">
        <f>Valores!$C$18</f>
        <v>11349.78</v>
      </c>
      <c r="R37" s="147">
        <f>Valores!$D$4</f>
        <v>4398.46</v>
      </c>
      <c r="S37" s="145">
        <v>0</v>
      </c>
      <c r="T37" s="148">
        <f>IF($H$5="NO",Valores!$C$44,Valores!$C$44/2)</f>
        <v>2354.69</v>
      </c>
      <c r="U37" s="145">
        <f>Valores!$C$24</f>
        <v>3637.01</v>
      </c>
      <c r="V37" s="145">
        <f t="shared" si="3"/>
        <v>3637.01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50">
        <f>Valores!$C$30</f>
        <v>199.86</v>
      </c>
      <c r="AC37" s="145">
        <f t="shared" si="4"/>
        <v>0</v>
      </c>
      <c r="AD37" s="145">
        <f>Valores!$C$31</f>
        <v>199.86</v>
      </c>
      <c r="AE37" s="149">
        <v>0</v>
      </c>
      <c r="AF37" s="145">
        <f>INT(((AE37*Valores!$C$2)*100)+0.5)/100</f>
        <v>0</v>
      </c>
      <c r="AG37" s="145">
        <f>IF($H$5="NO",Valores!$C$59,Valores!$C$59/2)</f>
        <v>406.53</v>
      </c>
      <c r="AH37" s="145">
        <f>IF($H$5="NO",Valores!$C$61,Valores!$C$61/2)</f>
        <v>116.15</v>
      </c>
      <c r="AI37" s="151">
        <f t="shared" si="5"/>
        <v>70977.124499999991</v>
      </c>
      <c r="AJ37" s="147">
        <f>Valores!$C$36</f>
        <v>1046.83</v>
      </c>
      <c r="AK37" s="148">
        <f>Valores!$C$9</f>
        <v>0</v>
      </c>
      <c r="AL37" s="148">
        <f>Valores!$C$86</f>
        <v>6500</v>
      </c>
      <c r="AM37" s="148"/>
      <c r="AN37" s="150">
        <f>Valores!$C$51</f>
        <v>327.60000000000002</v>
      </c>
      <c r="AO37" s="152">
        <f t="shared" si="6"/>
        <v>7546.83</v>
      </c>
      <c r="AP37" s="153">
        <f>AI37*-Valores!$C$68</f>
        <v>-7807.483694999999</v>
      </c>
      <c r="AQ37" s="153">
        <f>AI37*-Valores!$C$69</f>
        <v>0</v>
      </c>
      <c r="AR37" s="147">
        <f>AI37*-Valores!$C$70</f>
        <v>-3193.9706024999996</v>
      </c>
      <c r="AS37" s="147">
        <v>-159.43</v>
      </c>
      <c r="AT37" s="147">
        <f t="shared" si="7"/>
        <v>-53.83</v>
      </c>
      <c r="AU37" s="151">
        <f t="shared" si="8"/>
        <v>67309.24020249999</v>
      </c>
      <c r="AV37" s="155"/>
      <c r="AW37" s="155">
        <v>45</v>
      </c>
      <c r="AX37" s="140" t="s">
        <v>8</v>
      </c>
    </row>
    <row r="38" spans="1:50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791.59</v>
      </c>
      <c r="I38" s="144">
        <v>3483</v>
      </c>
      <c r="J38" s="145">
        <f>INT((I38*Valores!$C$2*100)+0.5)/100</f>
        <v>29968.43</v>
      </c>
      <c r="K38" s="146">
        <v>1217</v>
      </c>
      <c r="L38" s="145">
        <f>INT((K38*Valores!$C$2*100)+0.5)/100</f>
        <v>10471.31</v>
      </c>
      <c r="M38" s="142">
        <v>0</v>
      </c>
      <c r="N38" s="145">
        <f>INT((M38*Valores!$C$2*100)+0.5)/100</f>
        <v>0</v>
      </c>
      <c r="O38" s="145">
        <f t="shared" si="1"/>
        <v>7083.4545000000007</v>
      </c>
      <c r="P38" s="145">
        <f t="shared" si="2"/>
        <v>0</v>
      </c>
      <c r="Q38" s="147">
        <f>Valores!$C$18</f>
        <v>11349.78</v>
      </c>
      <c r="R38" s="147">
        <f>Valores!$D$4</f>
        <v>4398.46</v>
      </c>
      <c r="S38" s="145">
        <v>0</v>
      </c>
      <c r="T38" s="148">
        <f>IF($H$5="NO",Valores!$C$44,Valores!$C$44/2)</f>
        <v>2354.69</v>
      </c>
      <c r="U38" s="145">
        <f>Valores!$C$24</f>
        <v>3637.01</v>
      </c>
      <c r="V38" s="145">
        <f t="shared" si="3"/>
        <v>3637.01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6537.9029999999993</v>
      </c>
      <c r="AB38" s="150">
        <f>Valores!$C$30</f>
        <v>199.86</v>
      </c>
      <c r="AC38" s="145">
        <f t="shared" si="4"/>
        <v>0</v>
      </c>
      <c r="AD38" s="145">
        <f>Valores!$C$31</f>
        <v>199.86</v>
      </c>
      <c r="AE38" s="149">
        <v>0</v>
      </c>
      <c r="AF38" s="145">
        <f>INT(((AE38*Valores!$C$2)*100)+0.5)/100</f>
        <v>0</v>
      </c>
      <c r="AG38" s="145">
        <f>IF($H$5="NO",Valores!$C$59,Valores!$C$59/2)</f>
        <v>406.53</v>
      </c>
      <c r="AH38" s="145">
        <f>IF($H$5="NO",Valores!$C$61,Valores!$C$61/2)</f>
        <v>116.15</v>
      </c>
      <c r="AI38" s="151">
        <f t="shared" si="5"/>
        <v>77515.027499999997</v>
      </c>
      <c r="AJ38" s="147">
        <f>Valores!$C$36</f>
        <v>1046.83</v>
      </c>
      <c r="AK38" s="148">
        <f>Valores!$C$9</f>
        <v>0</v>
      </c>
      <c r="AL38" s="148">
        <f>Valores!$C$86</f>
        <v>6500</v>
      </c>
      <c r="AM38" s="148"/>
      <c r="AN38" s="150">
        <f>Valores!$C$51</f>
        <v>327.60000000000002</v>
      </c>
      <c r="AO38" s="152">
        <f t="shared" si="6"/>
        <v>7546.83</v>
      </c>
      <c r="AP38" s="153">
        <f>AI38*-Valores!$C$68</f>
        <v>-8526.6530249999996</v>
      </c>
      <c r="AQ38" s="153">
        <f>AI38*-Valores!$C$69</f>
        <v>0</v>
      </c>
      <c r="AR38" s="147">
        <f>AI38*-Valores!$C$70</f>
        <v>-3488.1762374999998</v>
      </c>
      <c r="AS38" s="147">
        <v>-159.43</v>
      </c>
      <c r="AT38" s="147">
        <f t="shared" si="7"/>
        <v>-53.83</v>
      </c>
      <c r="AU38" s="151">
        <f t="shared" si="8"/>
        <v>72833.7682375</v>
      </c>
      <c r="AV38" s="155"/>
      <c r="AW38" s="155">
        <v>45</v>
      </c>
      <c r="AX38" s="140" t="s">
        <v>8</v>
      </c>
    </row>
    <row r="39" spans="1:50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731.36</v>
      </c>
      <c r="I39" s="144">
        <v>3498</v>
      </c>
      <c r="J39" s="145">
        <f>INT((I39*Valores!$C$2*100)+0.5)/100</f>
        <v>30097.49</v>
      </c>
      <c r="K39" s="146">
        <v>202</v>
      </c>
      <c r="L39" s="145">
        <f>INT((K39*Valores!$C$2*100)+0.5)/100</f>
        <v>1738.05</v>
      </c>
      <c r="M39" s="142">
        <v>0</v>
      </c>
      <c r="N39" s="145">
        <f>INT((M39*Valores!$C$2*100)+0.5)/100</f>
        <v>0</v>
      </c>
      <c r="O39" s="145">
        <f t="shared" si="1"/>
        <v>5783.7900000000009</v>
      </c>
      <c r="P39" s="145">
        <f t="shared" si="2"/>
        <v>0</v>
      </c>
      <c r="Q39" s="147">
        <f>Valores!$C$18</f>
        <v>11349.78</v>
      </c>
      <c r="R39" s="147">
        <f>Valores!$D$4</f>
        <v>4398.46</v>
      </c>
      <c r="S39" s="145">
        <v>0</v>
      </c>
      <c r="T39" s="148">
        <f>IF($H$5="NO",Valores!$C$44,Valores!$C$44/2)</f>
        <v>2354.69</v>
      </c>
      <c r="U39" s="145">
        <f>Valores!$C$24</f>
        <v>3637.01</v>
      </c>
      <c r="V39" s="145">
        <f t="shared" si="3"/>
        <v>3637.01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50">
        <f>Valores!$C$30</f>
        <v>199.86</v>
      </c>
      <c r="AC39" s="145">
        <f t="shared" si="4"/>
        <v>0</v>
      </c>
      <c r="AD39" s="145">
        <f>Valores!$C$31</f>
        <v>199.86</v>
      </c>
      <c r="AE39" s="149">
        <v>0</v>
      </c>
      <c r="AF39" s="145">
        <f>INT(((AE39*Valores!$C$2)*100)+0.5)/100</f>
        <v>0</v>
      </c>
      <c r="AG39" s="145">
        <f>IF($H$5="NO",Valores!$C$59,Valores!$C$59/2)</f>
        <v>406.53</v>
      </c>
      <c r="AH39" s="145">
        <f>IF($H$5="NO",Valores!$C$61,Valores!$C$61/2)</f>
        <v>116.15</v>
      </c>
      <c r="AI39" s="151">
        <f t="shared" si="5"/>
        <v>61013.030000000006</v>
      </c>
      <c r="AJ39" s="147">
        <f>Valores!$C$36</f>
        <v>1046.83</v>
      </c>
      <c r="AK39" s="148">
        <f>Valores!$C$9</f>
        <v>0</v>
      </c>
      <c r="AL39" s="148">
        <f>Valores!$C$86</f>
        <v>6500</v>
      </c>
      <c r="AM39" s="148"/>
      <c r="AN39" s="150">
        <f>Valores!$C$51</f>
        <v>327.60000000000002</v>
      </c>
      <c r="AO39" s="152">
        <f t="shared" si="6"/>
        <v>7546.83</v>
      </c>
      <c r="AP39" s="153">
        <f>AI39*-Valores!$C$68</f>
        <v>-6711.4333000000006</v>
      </c>
      <c r="AQ39" s="153">
        <f>AI39*-Valores!$C$69</f>
        <v>0</v>
      </c>
      <c r="AR39" s="147">
        <f>AI39*-Valores!$C$70</f>
        <v>-2745.58635</v>
      </c>
      <c r="AS39" s="147">
        <v>-159.43</v>
      </c>
      <c r="AT39" s="147">
        <f t="shared" si="7"/>
        <v>-53.83</v>
      </c>
      <c r="AU39" s="151">
        <f t="shared" si="8"/>
        <v>58889.580349999997</v>
      </c>
      <c r="AV39" s="155"/>
      <c r="AW39" s="155">
        <v>45</v>
      </c>
      <c r="AX39" s="140" t="s">
        <v>8</v>
      </c>
    </row>
    <row r="40" spans="1:50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731.36</v>
      </c>
      <c r="I40" s="144">
        <v>3498</v>
      </c>
      <c r="J40" s="145">
        <f>INT((I40*Valores!$C$2*100)+0.5)/100</f>
        <v>30097.49</v>
      </c>
      <c r="K40" s="146">
        <v>1209</v>
      </c>
      <c r="L40" s="145">
        <f>INT((K40*Valores!$C$2*100)+0.5)/100</f>
        <v>10402.48</v>
      </c>
      <c r="M40" s="142">
        <v>0</v>
      </c>
      <c r="N40" s="145">
        <f>INT((M40*Valores!$C$2*100)+0.5)/100</f>
        <v>0</v>
      </c>
      <c r="O40" s="145">
        <f t="shared" si="1"/>
        <v>7083.4545000000007</v>
      </c>
      <c r="P40" s="145">
        <f t="shared" si="2"/>
        <v>0</v>
      </c>
      <c r="Q40" s="147">
        <f>Valores!$C$18</f>
        <v>11349.78</v>
      </c>
      <c r="R40" s="147">
        <f>Valores!$D$4</f>
        <v>4398.46</v>
      </c>
      <c r="S40" s="145">
        <v>0</v>
      </c>
      <c r="T40" s="148">
        <f>IF($H$5="NO",Valores!$C$44,Valores!$C$44/2)</f>
        <v>2354.69</v>
      </c>
      <c r="U40" s="145">
        <f>Valores!$C$24</f>
        <v>3637.01</v>
      </c>
      <c r="V40" s="145">
        <f t="shared" si="3"/>
        <v>3637.01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50">
        <f>Valores!$C$30</f>
        <v>199.86</v>
      </c>
      <c r="AC40" s="145">
        <f t="shared" si="4"/>
        <v>0</v>
      </c>
      <c r="AD40" s="145">
        <f>Valores!$C$31</f>
        <v>199.86</v>
      </c>
      <c r="AE40" s="149">
        <v>0</v>
      </c>
      <c r="AF40" s="145">
        <f>INT(((AE40*Valores!$C$2)*100)+0.5)/100</f>
        <v>0</v>
      </c>
      <c r="AG40" s="145">
        <f>IF($H$5="NO",Valores!$C$59,Valores!$C$59/2)</f>
        <v>406.53</v>
      </c>
      <c r="AH40" s="145">
        <f>IF($H$5="NO",Valores!$C$61,Valores!$C$61/2)</f>
        <v>116.15</v>
      </c>
      <c r="AI40" s="151">
        <f t="shared" si="5"/>
        <v>70977.124499999991</v>
      </c>
      <c r="AJ40" s="147">
        <f>Valores!$C$36</f>
        <v>1046.83</v>
      </c>
      <c r="AK40" s="148">
        <f>Valores!$C$9</f>
        <v>0</v>
      </c>
      <c r="AL40" s="148">
        <f>Valores!$C$86</f>
        <v>6500</v>
      </c>
      <c r="AM40" s="148"/>
      <c r="AN40" s="150">
        <f>Valores!$C$51</f>
        <v>327.60000000000002</v>
      </c>
      <c r="AO40" s="152">
        <f t="shared" si="6"/>
        <v>7546.83</v>
      </c>
      <c r="AP40" s="153">
        <f>AI40*-Valores!$C$68</f>
        <v>-7807.483694999999</v>
      </c>
      <c r="AQ40" s="153">
        <f>AI40*-Valores!$C$69</f>
        <v>0</v>
      </c>
      <c r="AR40" s="147">
        <f>AI40*-Valores!$C$70</f>
        <v>-3193.9706024999996</v>
      </c>
      <c r="AS40" s="147">
        <v>-159.43</v>
      </c>
      <c r="AT40" s="147">
        <f t="shared" si="7"/>
        <v>-53.83</v>
      </c>
      <c r="AU40" s="151">
        <f t="shared" si="8"/>
        <v>67309.24020249999</v>
      </c>
      <c r="AV40" s="155"/>
      <c r="AW40" s="155">
        <v>45</v>
      </c>
      <c r="AX40" s="140" t="s">
        <v>4</v>
      </c>
    </row>
    <row r="41" spans="1:50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731.36</v>
      </c>
      <c r="I41" s="144">
        <v>3498</v>
      </c>
      <c r="J41" s="145">
        <f>INT((I41*Valores!$C$2*100)+0.5)/100</f>
        <v>30097.49</v>
      </c>
      <c r="K41" s="146">
        <v>1209</v>
      </c>
      <c r="L41" s="145">
        <f>INT((K41*Valores!$C$2*100)+0.5)/100</f>
        <v>10402.48</v>
      </c>
      <c r="M41" s="142">
        <v>0</v>
      </c>
      <c r="N41" s="145">
        <f>INT((M41*Valores!$C$2*100)+0.5)/100</f>
        <v>0</v>
      </c>
      <c r="O41" s="145">
        <f t="shared" si="1"/>
        <v>7083.4545000000007</v>
      </c>
      <c r="P41" s="145">
        <f t="shared" si="2"/>
        <v>0</v>
      </c>
      <c r="Q41" s="147">
        <f>Valores!$C$18</f>
        <v>11349.78</v>
      </c>
      <c r="R41" s="147">
        <f>Valores!$D$4</f>
        <v>4398.46</v>
      </c>
      <c r="S41" s="145">
        <v>0</v>
      </c>
      <c r="T41" s="148">
        <f>IF($H$5="NO",Valores!$C$44,Valores!$C$44/2)</f>
        <v>2354.69</v>
      </c>
      <c r="U41" s="145">
        <f>Valores!$C$24</f>
        <v>3637.01</v>
      </c>
      <c r="V41" s="145">
        <f t="shared" si="3"/>
        <v>3637.01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50">
        <f>Valores!$C$30</f>
        <v>199.86</v>
      </c>
      <c r="AC41" s="145">
        <f t="shared" si="4"/>
        <v>0</v>
      </c>
      <c r="AD41" s="145">
        <f>Valores!$C$31</f>
        <v>199.86</v>
      </c>
      <c r="AE41" s="149">
        <v>0</v>
      </c>
      <c r="AF41" s="145">
        <f>INT(((AE41*Valores!$C$2)*100)+0.5)/100</f>
        <v>0</v>
      </c>
      <c r="AG41" s="145">
        <f>IF($H$5="NO",Valores!$C$59,Valores!$C$59/2)</f>
        <v>406.53</v>
      </c>
      <c r="AH41" s="145">
        <f>IF($H$5="NO",Valores!$C$61,Valores!$C$61/2)</f>
        <v>116.15</v>
      </c>
      <c r="AI41" s="151">
        <f t="shared" si="5"/>
        <v>70977.124499999991</v>
      </c>
      <c r="AJ41" s="147">
        <f>Valores!$C$36</f>
        <v>1046.83</v>
      </c>
      <c r="AK41" s="148">
        <f>Valores!$C$9</f>
        <v>0</v>
      </c>
      <c r="AL41" s="148">
        <f>Valores!$C$84</f>
        <v>3250</v>
      </c>
      <c r="AM41" s="148"/>
      <c r="AN41" s="150">
        <f>Valores!$C$51</f>
        <v>327.60000000000002</v>
      </c>
      <c r="AO41" s="152">
        <f t="shared" si="6"/>
        <v>4296.83</v>
      </c>
      <c r="AP41" s="153">
        <f>AI41*-Valores!$C$68</f>
        <v>-7807.483694999999</v>
      </c>
      <c r="AQ41" s="153">
        <f>AI41*-Valores!$C$69</f>
        <v>0</v>
      </c>
      <c r="AR41" s="147">
        <f>AI41*-Valores!$C$70</f>
        <v>-3193.9706024999996</v>
      </c>
      <c r="AS41" s="147">
        <v>-159.43</v>
      </c>
      <c r="AT41" s="147">
        <f t="shared" si="7"/>
        <v>-53.83</v>
      </c>
      <c r="AU41" s="151">
        <f t="shared" si="8"/>
        <v>64059.240202499983</v>
      </c>
      <c r="AV41" s="155"/>
      <c r="AW41" s="155">
        <v>45</v>
      </c>
      <c r="AX41" s="140" t="s">
        <v>8</v>
      </c>
    </row>
    <row r="42" spans="1:50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869.02</v>
      </c>
      <c r="I42" s="144">
        <v>2548</v>
      </c>
      <c r="J42" s="145">
        <f>INT((I42*Valores!$C$2*100)+0.5)/100</f>
        <v>21923.5</v>
      </c>
      <c r="K42" s="146">
        <v>216</v>
      </c>
      <c r="L42" s="145">
        <f>INT((K42*Valores!$C$2*100)+0.5)/100</f>
        <v>1858.51</v>
      </c>
      <c r="M42" s="142">
        <v>0</v>
      </c>
      <c r="N42" s="145">
        <f>INT((M42*Valores!$C$2*100)+0.5)/100</f>
        <v>0</v>
      </c>
      <c r="O42" s="145">
        <f t="shared" si="1"/>
        <v>4596.4094999999998</v>
      </c>
      <c r="P42" s="145">
        <f t="shared" si="2"/>
        <v>0</v>
      </c>
      <c r="Q42" s="147">
        <f>Valores!$C$16</f>
        <v>6893.48</v>
      </c>
      <c r="R42" s="147">
        <f>Valores!$D$4</f>
        <v>4398.46</v>
      </c>
      <c r="S42" s="145">
        <v>0</v>
      </c>
      <c r="T42" s="148">
        <f>IF($H$5="NO",Valores!$C$44,Valores!$C$44/2)</f>
        <v>2354.69</v>
      </c>
      <c r="U42" s="145">
        <f>Valores!$C$24</f>
        <v>3637.01</v>
      </c>
      <c r="V42" s="145">
        <f t="shared" si="3"/>
        <v>3637.01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50">
        <f>Valores!$C$30</f>
        <v>199.86</v>
      </c>
      <c r="AC42" s="145">
        <f t="shared" si="4"/>
        <v>0</v>
      </c>
      <c r="AD42" s="145">
        <f>Valores!$C$31</f>
        <v>199.86</v>
      </c>
      <c r="AE42" s="149">
        <v>0</v>
      </c>
      <c r="AF42" s="145">
        <f>INT(((AE42*Valores!$C$2)*100)+0.5)/100</f>
        <v>0</v>
      </c>
      <c r="AG42" s="145">
        <f>IF($H$5="NO",Valores!$C$59,Valores!$C$59/2)</f>
        <v>406.53</v>
      </c>
      <c r="AH42" s="145">
        <f>IF($H$5="NO",Valores!$C$61,Valores!$C$61/2)</f>
        <v>116.15</v>
      </c>
      <c r="AI42" s="151">
        <f t="shared" si="5"/>
        <v>47453.479500000009</v>
      </c>
      <c r="AJ42" s="147">
        <f>Valores!$C$36</f>
        <v>1046.83</v>
      </c>
      <c r="AK42" s="148">
        <f>Valores!$C$9</f>
        <v>0</v>
      </c>
      <c r="AL42" s="148">
        <f>Valores!$C$84</f>
        <v>3250</v>
      </c>
      <c r="AM42" s="148"/>
      <c r="AN42" s="150">
        <f>Valores!$C$51</f>
        <v>327.60000000000002</v>
      </c>
      <c r="AO42" s="152">
        <f t="shared" si="6"/>
        <v>4296.83</v>
      </c>
      <c r="AP42" s="153">
        <f>AI42*-Valores!$C$68</f>
        <v>-5219.8827450000008</v>
      </c>
      <c r="AQ42" s="153">
        <f>AI42*-Valores!$C$69</f>
        <v>0</v>
      </c>
      <c r="AR42" s="147">
        <f>AI42*-Valores!$C$70</f>
        <v>-2135.4065775000004</v>
      </c>
      <c r="AS42" s="147">
        <v>-159.43</v>
      </c>
      <c r="AT42" s="147">
        <f t="shared" si="7"/>
        <v>-53.83</v>
      </c>
      <c r="AU42" s="151">
        <f t="shared" si="8"/>
        <v>44181.760177500008</v>
      </c>
      <c r="AV42" s="155"/>
      <c r="AW42" s="155">
        <v>45</v>
      </c>
      <c r="AX42" s="140" t="s">
        <v>8</v>
      </c>
    </row>
    <row r="43" spans="1:50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869.02</v>
      </c>
      <c r="I43" s="144">
        <v>2548</v>
      </c>
      <c r="J43" s="145">
        <f>INT((I43*Valores!$C$2*100)+0.5)/100</f>
        <v>21923.5</v>
      </c>
      <c r="K43" s="146">
        <v>216</v>
      </c>
      <c r="L43" s="145">
        <f>INT((K43*Valores!$C$2*100)+0.5)/100</f>
        <v>1858.51</v>
      </c>
      <c r="M43" s="142">
        <v>0</v>
      </c>
      <c r="N43" s="145">
        <f>INT((M43*Valores!$C$2*100)+0.5)/100</f>
        <v>0</v>
      </c>
      <c r="O43" s="145">
        <f t="shared" si="1"/>
        <v>4596.4094999999998</v>
      </c>
      <c r="P43" s="145">
        <f t="shared" si="2"/>
        <v>0</v>
      </c>
      <c r="Q43" s="147">
        <f>Valores!$C$16</f>
        <v>6893.48</v>
      </c>
      <c r="R43" s="147">
        <f>Valores!$D$4</f>
        <v>4398.46</v>
      </c>
      <c r="S43" s="145">
        <v>0</v>
      </c>
      <c r="T43" s="148">
        <f>IF($H$5="NO",Valores!$C$44,Valores!$C$44/2)</f>
        <v>2354.69</v>
      </c>
      <c r="U43" s="145">
        <f>Valores!$C$24</f>
        <v>3637.01</v>
      </c>
      <c r="V43" s="145">
        <f t="shared" si="3"/>
        <v>3637.01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50">
        <f>Valores!$C$30</f>
        <v>199.86</v>
      </c>
      <c r="AC43" s="145">
        <f t="shared" si="4"/>
        <v>0</v>
      </c>
      <c r="AD43" s="145">
        <f>Valores!$C$31</f>
        <v>199.86</v>
      </c>
      <c r="AE43" s="149">
        <v>0</v>
      </c>
      <c r="AF43" s="145">
        <f>INT(((AE43*Valores!$C$2)*100)+0.5)/100</f>
        <v>0</v>
      </c>
      <c r="AG43" s="145">
        <f>IF($H$5="NO",Valores!$C$59,Valores!$C$59/2)</f>
        <v>406.53</v>
      </c>
      <c r="AH43" s="145">
        <f>IF($H$5="NO",Valores!$C$61,Valores!$C$61/2)</f>
        <v>116.15</v>
      </c>
      <c r="AI43" s="151">
        <f t="shared" si="5"/>
        <v>47453.479500000009</v>
      </c>
      <c r="AJ43" s="147">
        <f>Valores!$C$36</f>
        <v>1046.83</v>
      </c>
      <c r="AK43" s="148">
        <f>Valores!$C$9</f>
        <v>0</v>
      </c>
      <c r="AL43" s="148">
        <f>Valores!$C$84</f>
        <v>3250</v>
      </c>
      <c r="AM43" s="148"/>
      <c r="AN43" s="150">
        <f>Valores!$C$51</f>
        <v>327.60000000000002</v>
      </c>
      <c r="AO43" s="152">
        <f t="shared" si="6"/>
        <v>4296.83</v>
      </c>
      <c r="AP43" s="153">
        <f>AI43*-Valores!$C$68</f>
        <v>-5219.8827450000008</v>
      </c>
      <c r="AQ43" s="153">
        <f>AI43*-Valores!$C$69</f>
        <v>0</v>
      </c>
      <c r="AR43" s="147">
        <f>AI43*-Valores!$C$70</f>
        <v>-2135.4065775000004</v>
      </c>
      <c r="AS43" s="147">
        <v>-159.43</v>
      </c>
      <c r="AT43" s="147">
        <f t="shared" si="7"/>
        <v>-53.83</v>
      </c>
      <c r="AU43" s="151">
        <f t="shared" si="8"/>
        <v>44181.760177500008</v>
      </c>
      <c r="AV43" s="155"/>
      <c r="AW43" s="155">
        <v>45</v>
      </c>
      <c r="AX43" s="140" t="s">
        <v>8</v>
      </c>
    </row>
    <row r="44" spans="1:50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826</v>
      </c>
      <c r="I44" s="144">
        <v>2475</v>
      </c>
      <c r="J44" s="145">
        <f>INT((I44*Valores!$C$2*100)+0.5)/100</f>
        <v>21295.4</v>
      </c>
      <c r="K44" s="146">
        <v>213</v>
      </c>
      <c r="L44" s="145">
        <f>INT((K44*Valores!$C$2*100)+0.5)/100</f>
        <v>1832.69</v>
      </c>
      <c r="M44" s="142">
        <v>0</v>
      </c>
      <c r="N44" s="145">
        <f>INT((M44*Valores!$C$2*100)+0.5)/100</f>
        <v>0</v>
      </c>
      <c r="O44" s="145">
        <f t="shared" si="1"/>
        <v>4377.1379999999999</v>
      </c>
      <c r="P44" s="145">
        <f t="shared" si="2"/>
        <v>0</v>
      </c>
      <c r="Q44" s="147">
        <f>Valores!$C$16</f>
        <v>6893.48</v>
      </c>
      <c r="R44" s="147">
        <f>Valores!$D$4</f>
        <v>4398.46</v>
      </c>
      <c r="S44" s="145">
        <v>0</v>
      </c>
      <c r="T44" s="148">
        <f>IF($H$5="NO",Valores!$C$43,Valores!$C$43/2)</f>
        <v>1589.82</v>
      </c>
      <c r="U44" s="145">
        <f>Valores!$C$24</f>
        <v>3637.01</v>
      </c>
      <c r="V44" s="145">
        <f t="shared" si="3"/>
        <v>3637.01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50">
        <f>Valores!$C$30</f>
        <v>199.86</v>
      </c>
      <c r="AC44" s="145">
        <f t="shared" si="4"/>
        <v>0</v>
      </c>
      <c r="AD44" s="145">
        <f>Valores!$C$31</f>
        <v>199.86</v>
      </c>
      <c r="AE44" s="149">
        <v>0</v>
      </c>
      <c r="AF44" s="145">
        <f>INT(((AE44*Valores!$C$2)*100)+0.5)/100</f>
        <v>0</v>
      </c>
      <c r="AG44" s="145">
        <f>IF($H$5="NO",Valores!$C$59,Valores!$C$59/2)</f>
        <v>406.53</v>
      </c>
      <c r="AH44" s="145">
        <f>IF($H$5="NO",Valores!$C$61,Valores!$C$61/2)</f>
        <v>116.15</v>
      </c>
      <c r="AI44" s="151">
        <f t="shared" si="5"/>
        <v>45772.398000000001</v>
      </c>
      <c r="AJ44" s="147">
        <f>Valores!$C$36</f>
        <v>1046.83</v>
      </c>
      <c r="AK44" s="148">
        <f>Valores!$C$8</f>
        <v>0</v>
      </c>
      <c r="AL44" s="148">
        <f>Valores!$C$84</f>
        <v>3250</v>
      </c>
      <c r="AM44" s="148"/>
      <c r="AN44" s="150">
        <f>Valores!$C$52</f>
        <v>170.34</v>
      </c>
      <c r="AO44" s="152">
        <f t="shared" si="6"/>
        <v>4296.83</v>
      </c>
      <c r="AP44" s="153">
        <f>AI44*-Valores!$C$68</f>
        <v>-5034.96378</v>
      </c>
      <c r="AQ44" s="153">
        <f>AI44*-Valores!$C$69</f>
        <v>0</v>
      </c>
      <c r="AR44" s="147">
        <f>AI44*-Valores!$C$70</f>
        <v>-2059.7579099999998</v>
      </c>
      <c r="AS44" s="147">
        <v>-159.43</v>
      </c>
      <c r="AT44" s="147">
        <f t="shared" si="7"/>
        <v>-53.83</v>
      </c>
      <c r="AU44" s="151">
        <f t="shared" si="8"/>
        <v>42761.246310000002</v>
      </c>
      <c r="AV44" s="155"/>
      <c r="AW44" s="155">
        <v>45</v>
      </c>
      <c r="AX44" s="140" t="s">
        <v>4</v>
      </c>
    </row>
    <row r="45" spans="1:50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619.5</v>
      </c>
      <c r="I45" s="144">
        <v>2471</v>
      </c>
      <c r="J45" s="145">
        <f>INT((I45*Valores!$C$2*100)+0.5)/100</f>
        <v>21260.98</v>
      </c>
      <c r="K45" s="146">
        <v>199</v>
      </c>
      <c r="L45" s="145">
        <f>INT((K45*Valores!$C$2*100)+0.5)/100</f>
        <v>1712.24</v>
      </c>
      <c r="M45" s="142">
        <v>0</v>
      </c>
      <c r="N45" s="145">
        <f>INT((M45*Valores!$C$2*100)+0.5)/100</f>
        <v>0</v>
      </c>
      <c r="O45" s="145">
        <f t="shared" si="1"/>
        <v>4322.9324999999999</v>
      </c>
      <c r="P45" s="145">
        <f t="shared" si="2"/>
        <v>0</v>
      </c>
      <c r="Q45" s="147">
        <f>Valores!$C$16</f>
        <v>6893.48</v>
      </c>
      <c r="R45" s="147">
        <f>Valores!$D$4</f>
        <v>4398.46</v>
      </c>
      <c r="S45" s="145">
        <v>0</v>
      </c>
      <c r="T45" s="148">
        <f>IF($H$5="NO",Valores!$C$43,Valores!$C$43/2)</f>
        <v>1589.82</v>
      </c>
      <c r="U45" s="145">
        <f>Valores!$C$24</f>
        <v>3637.01</v>
      </c>
      <c r="V45" s="145">
        <f t="shared" si="3"/>
        <v>3637.01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50">
        <f>Valores!$C$30</f>
        <v>199.86</v>
      </c>
      <c r="AC45" s="145">
        <f t="shared" si="4"/>
        <v>0</v>
      </c>
      <c r="AD45" s="145">
        <f>Valores!$C$31</f>
        <v>199.86</v>
      </c>
      <c r="AE45" s="149">
        <v>0</v>
      </c>
      <c r="AF45" s="145">
        <f>INT(((AE45*Valores!$C$2)*100)+0.5)/100</f>
        <v>0</v>
      </c>
      <c r="AG45" s="145">
        <f>IF($H$5="NO",Valores!$C$59,Valores!$C$59/2)</f>
        <v>406.53</v>
      </c>
      <c r="AH45" s="145">
        <f>IF($H$5="NO",Valores!$C$61,Valores!$C$61/2)</f>
        <v>116.15</v>
      </c>
      <c r="AI45" s="151">
        <f t="shared" si="5"/>
        <v>45356.822500000002</v>
      </c>
      <c r="AJ45" s="147">
        <f>Valores!$C$36</f>
        <v>1046.83</v>
      </c>
      <c r="AK45" s="148">
        <f>Valores!$C$8</f>
        <v>0</v>
      </c>
      <c r="AL45" s="148">
        <f>Valores!$C$84</f>
        <v>3250</v>
      </c>
      <c r="AM45" s="148"/>
      <c r="AN45" s="150">
        <f>Valores!$C$52</f>
        <v>170.34</v>
      </c>
      <c r="AO45" s="152">
        <f t="shared" si="6"/>
        <v>4296.83</v>
      </c>
      <c r="AP45" s="153">
        <f>AI45*-Valores!$C$68</f>
        <v>-4989.2504749999998</v>
      </c>
      <c r="AQ45" s="153">
        <f>AI45*-Valores!$C$69</f>
        <v>0</v>
      </c>
      <c r="AR45" s="147">
        <f>AI45*-Valores!$C$70</f>
        <v>-2041.0570124999999</v>
      </c>
      <c r="AS45" s="147">
        <v>-159.43</v>
      </c>
      <c r="AT45" s="147">
        <f t="shared" si="7"/>
        <v>-53.83</v>
      </c>
      <c r="AU45" s="151">
        <f t="shared" si="8"/>
        <v>42410.0850125</v>
      </c>
      <c r="AV45" s="155"/>
      <c r="AW45" s="155">
        <v>45</v>
      </c>
      <c r="AX45" s="140" t="s">
        <v>4</v>
      </c>
    </row>
    <row r="46" spans="1:50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731.36</v>
      </c>
      <c r="I46" s="144">
        <f>I40</f>
        <v>3498</v>
      </c>
      <c r="J46" s="145">
        <f>INT((I46*Valores!$C$2*100)+0.5)/100</f>
        <v>30097.49</v>
      </c>
      <c r="K46" s="146">
        <f>K40</f>
        <v>1209</v>
      </c>
      <c r="L46" s="145">
        <f>INT((K46*Valores!$C$2*100)+0.5)/100</f>
        <v>10402.48</v>
      </c>
      <c r="M46" s="158">
        <v>0</v>
      </c>
      <c r="N46" s="145">
        <f>INT((M46*Valores!$C$2*100)+0.5)/100</f>
        <v>0</v>
      </c>
      <c r="O46" s="145">
        <f t="shared" si="1"/>
        <v>7083.4545000000007</v>
      </c>
      <c r="P46" s="145">
        <f t="shared" si="2"/>
        <v>0</v>
      </c>
      <c r="Q46" s="147">
        <f>Q40</f>
        <v>11349.78</v>
      </c>
      <c r="R46" s="147">
        <f>R40</f>
        <v>4398.46</v>
      </c>
      <c r="S46" s="159">
        <v>0</v>
      </c>
      <c r="T46" s="148">
        <f>IF($H$5="NO",Valores!$C$44,Valores!$C$44/2)</f>
        <v>2354.69</v>
      </c>
      <c r="U46" s="159">
        <f>U40</f>
        <v>3637.01</v>
      </c>
      <c r="V46" s="145">
        <f t="shared" si="3"/>
        <v>3637.01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59">
        <f>Valores!$C$30</f>
        <v>199.86</v>
      </c>
      <c r="AC46" s="145">
        <f t="shared" si="4"/>
        <v>0</v>
      </c>
      <c r="AD46" s="159">
        <f>Valores!$C$31</f>
        <v>199.86</v>
      </c>
      <c r="AE46" s="149">
        <v>0</v>
      </c>
      <c r="AF46" s="147">
        <f>INT(((AE46*Valores!$C$2)*100)+0.5)/100</f>
        <v>0</v>
      </c>
      <c r="AG46" s="145">
        <f>IF($H$5="NO",Valores!$C$59,Valores!$C$59/2)</f>
        <v>406.53</v>
      </c>
      <c r="AH46" s="145">
        <f>IF($H$5="NO",Valores!$C$61,Valores!$C$61/2)</f>
        <v>116.15</v>
      </c>
      <c r="AI46" s="151">
        <f t="shared" si="5"/>
        <v>70977.124499999991</v>
      </c>
      <c r="AJ46" s="147">
        <f>Valores!$C$36</f>
        <v>1046.83</v>
      </c>
      <c r="AK46" s="148">
        <f>AK40</f>
        <v>0</v>
      </c>
      <c r="AL46" s="147">
        <f>AL40</f>
        <v>6500</v>
      </c>
      <c r="AM46" s="148"/>
      <c r="AN46" s="150">
        <f>AN40</f>
        <v>327.60000000000002</v>
      </c>
      <c r="AO46" s="152">
        <f t="shared" si="6"/>
        <v>7546.83</v>
      </c>
      <c r="AP46" s="153">
        <f>AI46*-Valores!$C$68</f>
        <v>-7807.483694999999</v>
      </c>
      <c r="AQ46" s="153">
        <f>AI46*-Valores!$C$69</f>
        <v>0</v>
      </c>
      <c r="AR46" s="147">
        <f>AI46*-Valores!$C$70</f>
        <v>-3193.9706024999996</v>
      </c>
      <c r="AS46" s="147">
        <v>-159.43</v>
      </c>
      <c r="AT46" s="147">
        <f t="shared" si="7"/>
        <v>-53.83</v>
      </c>
      <c r="AU46" s="151">
        <f t="shared" si="8"/>
        <v>67309.24020249999</v>
      </c>
      <c r="AV46" s="155"/>
      <c r="AW46" s="155">
        <v>45</v>
      </c>
      <c r="AX46" s="140" t="s">
        <v>8</v>
      </c>
    </row>
    <row r="47" spans="1:50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4456.9799999999996</v>
      </c>
      <c r="I47" s="144">
        <f>I89+I306</f>
        <v>1997</v>
      </c>
      <c r="J47" s="145">
        <f>INT((I47*Valores!$C$2*100)+0.5)/100</f>
        <v>17182.59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4080.0225</v>
      </c>
      <c r="P47" s="145">
        <f t="shared" si="2"/>
        <v>0</v>
      </c>
      <c r="Q47" s="147">
        <f t="shared" ref="Q47:V47" si="11">Q89+Q306</f>
        <v>8493.48</v>
      </c>
      <c r="R47" s="147">
        <f t="shared" si="11"/>
        <v>4398.46</v>
      </c>
      <c r="S47" s="159">
        <f t="shared" si="11"/>
        <v>4059.57</v>
      </c>
      <c r="T47" s="159">
        <f t="shared" si="11"/>
        <v>1923.57</v>
      </c>
      <c r="U47" s="159">
        <f t="shared" si="11"/>
        <v>3637.01</v>
      </c>
      <c r="V47" s="147">
        <f t="shared" si="11"/>
        <v>3637.01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Valores!$C$30</f>
        <v>199.86</v>
      </c>
      <c r="AC47" s="145">
        <f t="shared" si="4"/>
        <v>0</v>
      </c>
      <c r="AD47" s="217">
        <f>Valores!$C$31</f>
        <v>199.86</v>
      </c>
      <c r="AE47" s="149">
        <v>0</v>
      </c>
      <c r="AF47" s="145">
        <f>INT(((AE47*Valores!$C$2)*100)+0.5)/100</f>
        <v>0</v>
      </c>
      <c r="AG47" s="145">
        <f>IF($H$5="NO",Valores!$C$59,Valores!$C$59/2)</f>
        <v>406.53</v>
      </c>
      <c r="AH47" s="145">
        <f>IF($H$5="NO",Valores!$C$61,Valores!$C$61/2)</f>
        <v>116.15</v>
      </c>
      <c r="AI47" s="151">
        <f t="shared" si="5"/>
        <v>49154.082499999997</v>
      </c>
      <c r="AJ47" s="147">
        <f>Valores!$C$36</f>
        <v>1046.83</v>
      </c>
      <c r="AK47" s="147">
        <f>AK89+AK306</f>
        <v>0</v>
      </c>
      <c r="AL47" s="147">
        <f>AL89+AL306</f>
        <v>3250</v>
      </c>
      <c r="AM47" s="148"/>
      <c r="AN47" s="147">
        <f>AN89+AN306</f>
        <v>170.34</v>
      </c>
      <c r="AO47" s="152">
        <f t="shared" si="6"/>
        <v>4296.83</v>
      </c>
      <c r="AP47" s="153">
        <f>AI47*-Valores!$C$68</f>
        <v>-5406.9490749999995</v>
      </c>
      <c r="AQ47" s="153">
        <f>AI47*-Valores!$C$69</f>
        <v>0</v>
      </c>
      <c r="AR47" s="147">
        <f>AI47*-Valores!$C$70</f>
        <v>-2211.9337124999997</v>
      </c>
      <c r="AS47" s="147">
        <v>-159.43</v>
      </c>
      <c r="AT47" s="147">
        <f t="shared" si="7"/>
        <v>-53.83</v>
      </c>
      <c r="AU47" s="151">
        <f t="shared" si="8"/>
        <v>45618.769712499998</v>
      </c>
      <c r="AV47" s="155"/>
      <c r="AW47" s="155"/>
      <c r="AX47" s="140" t="s">
        <v>8</v>
      </c>
    </row>
    <row r="48" spans="1:50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4921.6000000000004</v>
      </c>
      <c r="I48" s="161">
        <f>I56+I240</f>
        <v>2686</v>
      </c>
      <c r="J48" s="145">
        <f>INT((I48*Valores!$C$2*100)+0.5)/100</f>
        <v>23110.880000000001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5122.2855000000009</v>
      </c>
      <c r="P48" s="145">
        <f t="shared" si="2"/>
        <v>0</v>
      </c>
      <c r="Q48" s="145">
        <f>Q56+Q240</f>
        <v>8400.5</v>
      </c>
      <c r="R48" s="147">
        <f>Valores!$D$4</f>
        <v>4398.46</v>
      </c>
      <c r="S48" s="145">
        <f>S56+S240</f>
        <v>4059.57</v>
      </c>
      <c r="T48" s="148">
        <f>T56+T240</f>
        <v>1990.32</v>
      </c>
      <c r="U48" s="145">
        <f>U56+U240</f>
        <v>4125.7700000000004</v>
      </c>
      <c r="V48" s="145">
        <f t="shared" ref="V48:V111" si="12">U48*(1+$J$2)</f>
        <v>4125.7700000000004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247.88304000000002</v>
      </c>
      <c r="AC48" s="145">
        <f t="shared" si="4"/>
        <v>0</v>
      </c>
      <c r="AD48" s="145">
        <f>Valores!$C$31</f>
        <v>199.86</v>
      </c>
      <c r="AE48" s="149">
        <v>0</v>
      </c>
      <c r="AF48" s="145">
        <f>INT(((AE48*Valores!$C$2)*100)+0.5)/100</f>
        <v>0</v>
      </c>
      <c r="AG48" s="150">
        <f>AG56+AG240</f>
        <v>569.14439999999991</v>
      </c>
      <c r="AH48" s="150">
        <f>AH56+AH240</f>
        <v>162.61520000000002</v>
      </c>
      <c r="AI48" s="151">
        <f t="shared" si="5"/>
        <v>57308.888139999995</v>
      </c>
      <c r="AJ48" s="150">
        <f>AJ56+AJ240</f>
        <v>1465.57</v>
      </c>
      <c r="AK48" s="148">
        <f>AK56+AK240</f>
        <v>0</v>
      </c>
      <c r="AL48" s="145">
        <f>AL56+AL240</f>
        <v>4875</v>
      </c>
      <c r="AM48" s="145"/>
      <c r="AN48" s="148">
        <f>AN56+AN240</f>
        <v>238.47</v>
      </c>
      <c r="AO48" s="152">
        <f t="shared" si="6"/>
        <v>6340.57</v>
      </c>
      <c r="AP48" s="153">
        <f>AI48*-Valores!$C$68</f>
        <v>-6303.9776953999999</v>
      </c>
      <c r="AQ48" s="153">
        <f>AI48*-Valores!$C$69</f>
        <v>0</v>
      </c>
      <c r="AR48" s="147">
        <f>AI48*-Valores!$C$70</f>
        <v>-2578.8999662999995</v>
      </c>
      <c r="AS48" s="147">
        <v>-159.43</v>
      </c>
      <c r="AT48" s="147">
        <f t="shared" si="7"/>
        <v>-53.83</v>
      </c>
      <c r="AU48" s="151">
        <f t="shared" si="8"/>
        <v>54553.320478299996</v>
      </c>
      <c r="AV48" s="155"/>
      <c r="AW48" s="155"/>
      <c r="AX48" s="140" t="s">
        <v>8</v>
      </c>
    </row>
    <row r="49" spans="1:50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929.25</v>
      </c>
      <c r="I49" s="144">
        <v>2907</v>
      </c>
      <c r="J49" s="145">
        <f>INT((I49*Valores!$C$2*100)+0.5)/100</f>
        <v>25012.41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4675.2734999999993</v>
      </c>
      <c r="P49" s="145">
        <f t="shared" si="2"/>
        <v>0</v>
      </c>
      <c r="Q49" s="147">
        <f>Valores!$C$16</f>
        <v>6893.48</v>
      </c>
      <c r="R49" s="147">
        <f>Valores!$D$4</f>
        <v>4398.46</v>
      </c>
      <c r="S49" s="159">
        <f>Valores!$C$27</f>
        <v>4059.57</v>
      </c>
      <c r="T49" s="148">
        <f>IF($H$5="NO",Valores!$C$43,Valores!$C$43/2)</f>
        <v>1589.82</v>
      </c>
      <c r="U49" s="145">
        <f>Valores!$C$24</f>
        <v>3637.01</v>
      </c>
      <c r="V49" s="145">
        <f t="shared" si="12"/>
        <v>3637.01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50">
        <f>Valores!$C$30</f>
        <v>199.86</v>
      </c>
      <c r="AC49" s="145">
        <f t="shared" si="4"/>
        <v>0</v>
      </c>
      <c r="AD49" s="145">
        <f>Valores!$C$31</f>
        <v>199.86</v>
      </c>
      <c r="AE49" s="149">
        <v>0</v>
      </c>
      <c r="AF49" s="145">
        <f>INT(((AE49*Valores!$C$2)*100)+0.5)/100</f>
        <v>0</v>
      </c>
      <c r="AG49" s="145">
        <f>IF($H$5="NO",Valores!$C$59,Valores!$C$59/2)</f>
        <v>406.53</v>
      </c>
      <c r="AH49" s="145">
        <f>IF($H$5="NO",Valores!$C$61,Valores!$C$61/2)</f>
        <v>116.15</v>
      </c>
      <c r="AI49" s="151">
        <f t="shared" si="5"/>
        <v>52117.673499999997</v>
      </c>
      <c r="AJ49" s="147">
        <f>Valores!$C$36</f>
        <v>1046.83</v>
      </c>
      <c r="AK49" s="148">
        <f>Valores!$C$8</f>
        <v>0</v>
      </c>
      <c r="AL49" s="148">
        <f>Valores!$C$85</f>
        <v>3900</v>
      </c>
      <c r="AM49" s="148"/>
      <c r="AN49" s="150">
        <f>Valores!$C$52</f>
        <v>170.34</v>
      </c>
      <c r="AO49" s="152">
        <f t="shared" si="6"/>
        <v>4946.83</v>
      </c>
      <c r="AP49" s="153">
        <f>AI49*-Valores!$C$68</f>
        <v>-5732.9440850000001</v>
      </c>
      <c r="AQ49" s="153">
        <f>AI49*-Valores!$C$69</f>
        <v>0</v>
      </c>
      <c r="AR49" s="147">
        <f>AI49*-Valores!$C$70</f>
        <v>-2345.2953074999996</v>
      </c>
      <c r="AS49" s="147">
        <v>-159.43</v>
      </c>
      <c r="AT49" s="147">
        <f t="shared" si="7"/>
        <v>-53.83</v>
      </c>
      <c r="AU49" s="151">
        <f t="shared" si="8"/>
        <v>48773.004107499997</v>
      </c>
      <c r="AV49" s="155"/>
      <c r="AW49" s="155">
        <v>30</v>
      </c>
      <c r="AX49" s="140" t="s">
        <v>4</v>
      </c>
    </row>
    <row r="50" spans="1:50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757.17</v>
      </c>
      <c r="I50" s="144">
        <v>2622</v>
      </c>
      <c r="J50" s="145">
        <f>INT((I50*Valores!$C$2*100)+0.5)/100</f>
        <v>22560.21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4281.6314999999995</v>
      </c>
      <c r="P50" s="145">
        <f t="shared" si="2"/>
        <v>0</v>
      </c>
      <c r="Q50" s="147">
        <f>Valores!$C$16</f>
        <v>6893.48</v>
      </c>
      <c r="R50" s="147">
        <f>Valores!$D$4</f>
        <v>4398.46</v>
      </c>
      <c r="S50" s="159">
        <f>Valores!$C$27</f>
        <v>4059.57</v>
      </c>
      <c r="T50" s="148">
        <f>IF($H$5="NO",Valores!$C$43,Valores!$C$43/2)</f>
        <v>1589.82</v>
      </c>
      <c r="U50" s="145">
        <f>Valores!$C$24</f>
        <v>3637.01</v>
      </c>
      <c r="V50" s="145">
        <f t="shared" si="12"/>
        <v>3637.01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50">
        <f>Valores!$C$30</f>
        <v>199.86</v>
      </c>
      <c r="AC50" s="145">
        <f t="shared" si="4"/>
        <v>0</v>
      </c>
      <c r="AD50" s="145">
        <f>Valores!$C$31</f>
        <v>199.86</v>
      </c>
      <c r="AE50" s="149">
        <v>0</v>
      </c>
      <c r="AF50" s="145">
        <f>INT(((AE50*Valores!$C$2)*100)+0.5)/100</f>
        <v>0</v>
      </c>
      <c r="AG50" s="145">
        <f>IF($H$5="NO",Valores!$C$59,Valores!$C$59/2)</f>
        <v>406.53</v>
      </c>
      <c r="AH50" s="145">
        <f>IF($H$5="NO",Valores!$C$61,Valores!$C$61/2)</f>
        <v>116.15</v>
      </c>
      <c r="AI50" s="151">
        <f t="shared" si="5"/>
        <v>49099.751499999998</v>
      </c>
      <c r="AJ50" s="147">
        <f>Valores!$C$36</f>
        <v>1046.83</v>
      </c>
      <c r="AK50" s="148">
        <f>Valores!$C$8</f>
        <v>0</v>
      </c>
      <c r="AL50" s="148">
        <f>Valores!$C$85</f>
        <v>3900</v>
      </c>
      <c r="AM50" s="148"/>
      <c r="AN50" s="150">
        <f>Valores!$C$52</f>
        <v>170.34</v>
      </c>
      <c r="AO50" s="152">
        <f t="shared" si="6"/>
        <v>4946.83</v>
      </c>
      <c r="AP50" s="153">
        <f>AI50*-Valores!$C$68</f>
        <v>-5400.9726650000002</v>
      </c>
      <c r="AQ50" s="153">
        <f>AI50*-Valores!$C$69</f>
        <v>0</v>
      </c>
      <c r="AR50" s="147">
        <f>AI50*-Valores!$C$70</f>
        <v>-2209.4888174999996</v>
      </c>
      <c r="AS50" s="147">
        <v>-159.43</v>
      </c>
      <c r="AT50" s="147">
        <f t="shared" si="7"/>
        <v>-53.83</v>
      </c>
      <c r="AU50" s="151">
        <f t="shared" si="8"/>
        <v>46222.860017499996</v>
      </c>
      <c r="AV50" s="155"/>
      <c r="AW50" s="155">
        <v>30</v>
      </c>
      <c r="AX50" s="140" t="s">
        <v>4</v>
      </c>
    </row>
    <row r="51" spans="1:50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757.17</v>
      </c>
      <c r="I51" s="144">
        <v>2622</v>
      </c>
      <c r="J51" s="145">
        <f>INT((I51*Valores!$C$2*100)+0.5)/100</f>
        <v>22560.21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4281.6314999999995</v>
      </c>
      <c r="P51" s="145">
        <f t="shared" si="2"/>
        <v>0</v>
      </c>
      <c r="Q51" s="147">
        <f>Valores!$C$16</f>
        <v>6893.48</v>
      </c>
      <c r="R51" s="147">
        <f>Valores!$D$4</f>
        <v>4398.46</v>
      </c>
      <c r="S51" s="145">
        <f>Valores!$C$27</f>
        <v>4059.57</v>
      </c>
      <c r="T51" s="148">
        <f>IF($H$5="NO",Valores!$C$43,Valores!$C$43/2)</f>
        <v>1589.82</v>
      </c>
      <c r="U51" s="145">
        <f>Valores!$C$24</f>
        <v>3637.01</v>
      </c>
      <c r="V51" s="145">
        <f t="shared" si="12"/>
        <v>3637.01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50">
        <f>Valores!$C$30</f>
        <v>199.86</v>
      </c>
      <c r="AC51" s="145">
        <f t="shared" si="4"/>
        <v>0</v>
      </c>
      <c r="AD51" s="145">
        <f>Valores!$C$31</f>
        <v>199.86</v>
      </c>
      <c r="AE51" s="149">
        <v>0</v>
      </c>
      <c r="AF51" s="145">
        <f>INT(((AE51*Valores!$C$2)*100)+0.5)/100</f>
        <v>0</v>
      </c>
      <c r="AG51" s="145">
        <f>IF($H$5="NO",Valores!$C$59,Valores!$C$59/2)</f>
        <v>406.53</v>
      </c>
      <c r="AH51" s="145">
        <f>IF($H$5="NO",Valores!$C$61,Valores!$C$61/2)</f>
        <v>116.15</v>
      </c>
      <c r="AI51" s="151">
        <f t="shared" si="5"/>
        <v>49099.751499999998</v>
      </c>
      <c r="AJ51" s="147">
        <f>Valores!$C$36</f>
        <v>1046.83</v>
      </c>
      <c r="AK51" s="148">
        <f>Valores!$C$8</f>
        <v>0</v>
      </c>
      <c r="AL51" s="148">
        <f>Valores!$C$85</f>
        <v>3900</v>
      </c>
      <c r="AM51" s="148"/>
      <c r="AN51" s="150">
        <f>Valores!$C$52</f>
        <v>170.34</v>
      </c>
      <c r="AO51" s="152">
        <f t="shared" si="6"/>
        <v>4946.83</v>
      </c>
      <c r="AP51" s="153">
        <f>AI51*-Valores!$C$68</f>
        <v>-5400.9726650000002</v>
      </c>
      <c r="AQ51" s="153">
        <f>AI51*-Valores!$C$69</f>
        <v>0</v>
      </c>
      <c r="AR51" s="147">
        <f>AI51*-Valores!$C$70</f>
        <v>-2209.4888174999996</v>
      </c>
      <c r="AS51" s="147">
        <v>-159.43</v>
      </c>
      <c r="AT51" s="147">
        <f t="shared" si="7"/>
        <v>-53.83</v>
      </c>
      <c r="AU51" s="151">
        <f t="shared" si="8"/>
        <v>46222.860017499996</v>
      </c>
      <c r="AV51" s="155"/>
      <c r="AW51" s="155">
        <v>30</v>
      </c>
      <c r="AX51" s="140" t="s">
        <v>4</v>
      </c>
    </row>
    <row r="52" spans="1:50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688.34</v>
      </c>
      <c r="I52" s="144">
        <v>2278</v>
      </c>
      <c r="J52" s="145">
        <f>INT((I52*Valores!$C$2*100)+0.5)/100</f>
        <v>19600.37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3827.3310000000001</v>
      </c>
      <c r="P52" s="145">
        <f t="shared" si="2"/>
        <v>0</v>
      </c>
      <c r="Q52" s="147">
        <f>Valores!$C$16</f>
        <v>6893.48</v>
      </c>
      <c r="R52" s="147">
        <f>Valores!$D$4</f>
        <v>4398.46</v>
      </c>
      <c r="S52" s="159">
        <f>Valores!$C$27</f>
        <v>4059.57</v>
      </c>
      <c r="T52" s="148">
        <f>IF($H$5="NO",Valores!$C$43,Valores!$C$43/2)</f>
        <v>1589.82</v>
      </c>
      <c r="U52" s="145">
        <f>Valores!$C$24</f>
        <v>3637.01</v>
      </c>
      <c r="V52" s="145">
        <f t="shared" si="12"/>
        <v>3637.01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50">
        <f>Valores!$C$30</f>
        <v>199.86</v>
      </c>
      <c r="AC52" s="145">
        <f t="shared" si="4"/>
        <v>0</v>
      </c>
      <c r="AD52" s="145">
        <f>Valores!$C$31</f>
        <v>199.86</v>
      </c>
      <c r="AE52" s="149">
        <v>0</v>
      </c>
      <c r="AF52" s="145">
        <f>INT(((AE52*Valores!$C$2)*100)+0.5)/100</f>
        <v>0</v>
      </c>
      <c r="AG52" s="145">
        <f>IF($H$5="NO",Valores!$C$59,Valores!$C$59/2)</f>
        <v>406.53</v>
      </c>
      <c r="AH52" s="145">
        <f>IF($H$5="NO",Valores!$C$61,Valores!$C$61/2)</f>
        <v>116.15</v>
      </c>
      <c r="AI52" s="151">
        <f t="shared" si="5"/>
        <v>45616.781000000003</v>
      </c>
      <c r="AJ52" s="147">
        <f>Valores!$C$36</f>
        <v>1046.83</v>
      </c>
      <c r="AK52" s="148">
        <f>Valores!$C$8</f>
        <v>0</v>
      </c>
      <c r="AL52" s="148">
        <f>Valores!$C$85</f>
        <v>3900</v>
      </c>
      <c r="AM52" s="148"/>
      <c r="AN52" s="150">
        <f>Valores!$C$52</f>
        <v>170.34</v>
      </c>
      <c r="AO52" s="152">
        <f t="shared" si="6"/>
        <v>4946.83</v>
      </c>
      <c r="AP52" s="153">
        <f>AI52*-Valores!$C$68</f>
        <v>-5017.84591</v>
      </c>
      <c r="AQ52" s="153">
        <f>AI52*-Valores!$C$69</f>
        <v>0</v>
      </c>
      <c r="AR52" s="147">
        <f>AI52*-Valores!$C$70</f>
        <v>-2052.7551450000001</v>
      </c>
      <c r="AS52" s="147">
        <v>-159.43</v>
      </c>
      <c r="AT52" s="147">
        <f t="shared" si="7"/>
        <v>-53.83</v>
      </c>
      <c r="AU52" s="151">
        <f t="shared" si="8"/>
        <v>43279.749944999996</v>
      </c>
      <c r="AV52" s="155"/>
      <c r="AW52" s="155">
        <v>30</v>
      </c>
      <c r="AX52" s="140" t="s">
        <v>4</v>
      </c>
    </row>
    <row r="53" spans="1:50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860.42</v>
      </c>
      <c r="I53" s="144">
        <v>3620</v>
      </c>
      <c r="J53" s="145">
        <f>INT((I53*Valores!$C$2*100)+0.5)/100</f>
        <v>31147.200000000001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5699.8980000000001</v>
      </c>
      <c r="P53" s="145">
        <f t="shared" si="2"/>
        <v>0</v>
      </c>
      <c r="Q53" s="147">
        <f>Valores!$C$16</f>
        <v>6893.48</v>
      </c>
      <c r="R53" s="147">
        <f>Valores!$D$4</f>
        <v>4398.46</v>
      </c>
      <c r="S53" s="159">
        <f>Valores!$C$27</f>
        <v>4059.57</v>
      </c>
      <c r="T53" s="148">
        <f>IF($H$5="NO",Valores!$C$44,Valores!$C$44/2)</f>
        <v>2354.69</v>
      </c>
      <c r="U53" s="145">
        <f>Valores!$C$24</f>
        <v>3637.01</v>
      </c>
      <c r="V53" s="145">
        <f t="shared" si="12"/>
        <v>3637.01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50">
        <f>Valores!$C$30</f>
        <v>199.86</v>
      </c>
      <c r="AC53" s="145">
        <f t="shared" si="4"/>
        <v>0</v>
      </c>
      <c r="AD53" s="145">
        <f>Valores!$C$31</f>
        <v>199.86</v>
      </c>
      <c r="AE53" s="149">
        <v>0</v>
      </c>
      <c r="AF53" s="145">
        <f>INT(((AE53*Valores!$C$2)*100)+0.5)/100</f>
        <v>0</v>
      </c>
      <c r="AG53" s="145">
        <f>IF($H$5="NO",Valores!$C$59,Valores!$C$59/2)</f>
        <v>406.53</v>
      </c>
      <c r="AH53" s="145">
        <f>IF($H$5="NO",Valores!$C$61,Valores!$C$61/2)</f>
        <v>116.15</v>
      </c>
      <c r="AI53" s="151">
        <f t="shared" si="5"/>
        <v>59973.127999999997</v>
      </c>
      <c r="AJ53" s="147">
        <f>Valores!$C$36</f>
        <v>1046.83</v>
      </c>
      <c r="AK53" s="148">
        <f>Valores!$C$9</f>
        <v>0</v>
      </c>
      <c r="AL53" s="148">
        <f>Valores!$C$86</f>
        <v>6500</v>
      </c>
      <c r="AM53" s="148"/>
      <c r="AN53" s="150">
        <f>Valores!$C$52</f>
        <v>170.34</v>
      </c>
      <c r="AO53" s="152">
        <f t="shared" si="6"/>
        <v>7546.83</v>
      </c>
      <c r="AP53" s="153">
        <f>AI53*-Valores!$C$68</f>
        <v>-6597.0440799999997</v>
      </c>
      <c r="AQ53" s="153">
        <f>AI53*-Valores!$C$69</f>
        <v>0</v>
      </c>
      <c r="AR53" s="147">
        <f>AI53*-Valores!$C$70</f>
        <v>-2698.7907599999999</v>
      </c>
      <c r="AS53" s="147">
        <v>-159.43</v>
      </c>
      <c r="AT53" s="147">
        <f t="shared" si="7"/>
        <v>-53.83</v>
      </c>
      <c r="AU53" s="151">
        <f t="shared" si="8"/>
        <v>58010.863159999994</v>
      </c>
      <c r="AV53" s="155"/>
      <c r="AW53" s="155"/>
      <c r="AX53" s="140" t="s">
        <v>4</v>
      </c>
    </row>
    <row r="54" spans="1:50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860.42</v>
      </c>
      <c r="I54" s="144">
        <v>3560</v>
      </c>
      <c r="J54" s="145">
        <f>INT((I54*Valores!$C$2*100)+0.5)/100</f>
        <v>30630.95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5622.4605000000001</v>
      </c>
      <c r="P54" s="145">
        <f t="shared" si="2"/>
        <v>0</v>
      </c>
      <c r="Q54" s="147">
        <f>Valores!$C$16</f>
        <v>6893.48</v>
      </c>
      <c r="R54" s="147">
        <f>Valores!$D$4</f>
        <v>4398.46</v>
      </c>
      <c r="S54" s="145">
        <v>0</v>
      </c>
      <c r="T54" s="148">
        <f>IF($H$5="NO",Valores!$C$44,Valores!$C$44/2)</f>
        <v>2354.69</v>
      </c>
      <c r="U54" s="145">
        <f>Valores!$C$24</f>
        <v>3637.01</v>
      </c>
      <c r="V54" s="145">
        <f t="shared" si="12"/>
        <v>3637.01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50">
        <f>Valores!$C$30</f>
        <v>199.86</v>
      </c>
      <c r="AC54" s="145">
        <f t="shared" si="4"/>
        <v>0</v>
      </c>
      <c r="AD54" s="145">
        <f>Valores!$C$31</f>
        <v>199.86</v>
      </c>
      <c r="AE54" s="149">
        <v>0</v>
      </c>
      <c r="AF54" s="145">
        <f>INT(((AE54*Valores!$C$2)*100)+0.5)/100</f>
        <v>0</v>
      </c>
      <c r="AG54" s="145">
        <f>IF($H$5="NO",Valores!$C$59,Valores!$C$59/2)</f>
        <v>406.53</v>
      </c>
      <c r="AH54" s="145">
        <f>IF($H$5="NO",Valores!$C$61,Valores!$C$61/2)</f>
        <v>116.15</v>
      </c>
      <c r="AI54" s="151">
        <f t="shared" si="5"/>
        <v>55319.870499999997</v>
      </c>
      <c r="AJ54" s="147">
        <f>Valores!$C$36</f>
        <v>1046.83</v>
      </c>
      <c r="AK54" s="148">
        <f>Valores!$C$9</f>
        <v>0</v>
      </c>
      <c r="AL54" s="148">
        <f>Valores!$C$86</f>
        <v>6500</v>
      </c>
      <c r="AM54" s="148"/>
      <c r="AN54" s="150">
        <f>Valores!$C$52</f>
        <v>170.34</v>
      </c>
      <c r="AO54" s="152">
        <f t="shared" si="6"/>
        <v>7546.83</v>
      </c>
      <c r="AP54" s="153">
        <f>AI54*-Valores!$C$68</f>
        <v>-6085.1857549999995</v>
      </c>
      <c r="AQ54" s="153">
        <f>AI54*-Valores!$C$69</f>
        <v>0</v>
      </c>
      <c r="AR54" s="147">
        <f>AI54*-Valores!$C$70</f>
        <v>-2489.3941725</v>
      </c>
      <c r="AS54" s="147">
        <v>-159.43</v>
      </c>
      <c r="AT54" s="147">
        <f t="shared" si="7"/>
        <v>-53.83</v>
      </c>
      <c r="AU54" s="151">
        <f t="shared" si="8"/>
        <v>54078.860572500002</v>
      </c>
      <c r="AV54" s="155"/>
      <c r="AW54" s="155"/>
      <c r="AX54" s="140" t="s">
        <v>8</v>
      </c>
    </row>
    <row r="55" spans="1:50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860.42</v>
      </c>
      <c r="I55" s="144">
        <v>3360</v>
      </c>
      <c r="J55" s="145">
        <f>INT((I55*Valores!$C$2*100)+0.5)/100</f>
        <v>28910.11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5364.3344999999999</v>
      </c>
      <c r="P55" s="145">
        <f t="shared" si="2"/>
        <v>0</v>
      </c>
      <c r="Q55" s="147">
        <f>Valores!$C$16</f>
        <v>6893.48</v>
      </c>
      <c r="R55" s="147">
        <f>Valores!$D$4</f>
        <v>4398.46</v>
      </c>
      <c r="S55" s="159">
        <f>Valores!$C$27</f>
        <v>4059.57</v>
      </c>
      <c r="T55" s="148">
        <f>IF($H$5="NO",Valores!$C$44,Valores!$C$44/2)</f>
        <v>2354.69</v>
      </c>
      <c r="U55" s="145">
        <f>Valores!$C$24</f>
        <v>3637.01</v>
      </c>
      <c r="V55" s="145">
        <f t="shared" si="12"/>
        <v>3637.01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50">
        <f>Valores!$C$30</f>
        <v>199.86</v>
      </c>
      <c r="AC55" s="145">
        <f t="shared" si="4"/>
        <v>0</v>
      </c>
      <c r="AD55" s="145">
        <f>Valores!$C$31</f>
        <v>199.86</v>
      </c>
      <c r="AE55" s="149">
        <v>0</v>
      </c>
      <c r="AF55" s="145">
        <f>INT(((AE55*Valores!$C$2)*100)+0.5)/100</f>
        <v>0</v>
      </c>
      <c r="AG55" s="145">
        <f>IF($H$5="NO",Valores!$C$59,Valores!$C$59/2)</f>
        <v>406.53</v>
      </c>
      <c r="AH55" s="145">
        <f>IF($H$5="NO",Valores!$C$61,Valores!$C$61/2)</f>
        <v>116.15</v>
      </c>
      <c r="AI55" s="151">
        <f t="shared" si="5"/>
        <v>57400.474499999997</v>
      </c>
      <c r="AJ55" s="147">
        <f>Valores!$C$36</f>
        <v>1046.83</v>
      </c>
      <c r="AK55" s="148">
        <f>Valores!$C$9</f>
        <v>0</v>
      </c>
      <c r="AL55" s="148">
        <f>Valores!$C$86</f>
        <v>6500</v>
      </c>
      <c r="AM55" s="148"/>
      <c r="AN55" s="150">
        <f>Valores!$C$52</f>
        <v>170.34</v>
      </c>
      <c r="AO55" s="152">
        <f t="shared" si="6"/>
        <v>7546.83</v>
      </c>
      <c r="AP55" s="153">
        <f>AI55*-Valores!$C$68</f>
        <v>-6314.0521949999993</v>
      </c>
      <c r="AQ55" s="153">
        <f>AI55*-Valores!$C$69</f>
        <v>0</v>
      </c>
      <c r="AR55" s="147">
        <f>AI55*-Valores!$C$70</f>
        <v>-2583.0213524999999</v>
      </c>
      <c r="AS55" s="147">
        <v>-159.43</v>
      </c>
      <c r="AT55" s="147">
        <f t="shared" si="7"/>
        <v>-53.83</v>
      </c>
      <c r="AU55" s="151">
        <f t="shared" si="8"/>
        <v>55836.9709525</v>
      </c>
      <c r="AV55" s="155"/>
      <c r="AW55" s="155"/>
      <c r="AX55" s="140" t="s">
        <v>4</v>
      </c>
    </row>
    <row r="56" spans="1:50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843.21</v>
      </c>
      <c r="I56" s="144">
        <v>2686</v>
      </c>
      <c r="J56" s="145">
        <f>INT((I56*Valores!$C$2*100)+0.5)/100</f>
        <v>23110.880000000001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4377.1379999999999</v>
      </c>
      <c r="P56" s="145">
        <f t="shared" si="2"/>
        <v>0</v>
      </c>
      <c r="Q56" s="147">
        <f>Valores!$C$16</f>
        <v>6893.48</v>
      </c>
      <c r="R56" s="147">
        <f>Valores!$D$4</f>
        <v>4398.46</v>
      </c>
      <c r="S56" s="145">
        <f>Valores!$C$27</f>
        <v>4059.57</v>
      </c>
      <c r="T56" s="148">
        <f>IF($H$5="NO",Valores!$C$43,Valores!$C$43/2)</f>
        <v>1589.82</v>
      </c>
      <c r="U56" s="145">
        <f>Valores!$C$24</f>
        <v>3637.01</v>
      </c>
      <c r="V56" s="145">
        <f t="shared" si="12"/>
        <v>3637.01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50">
        <f>Valores!$C$30</f>
        <v>199.86</v>
      </c>
      <c r="AC56" s="145">
        <f t="shared" si="4"/>
        <v>0</v>
      </c>
      <c r="AD56" s="145">
        <f>Valores!$C$31</f>
        <v>199.86</v>
      </c>
      <c r="AE56" s="149">
        <v>0</v>
      </c>
      <c r="AF56" s="145">
        <f>INT(((AE56*Valores!$C$2)*100)+0.5)/100</f>
        <v>0</v>
      </c>
      <c r="AG56" s="145">
        <f>IF($H$5="NO",Valores!$C$59,Valores!$C$59/2)</f>
        <v>406.53</v>
      </c>
      <c r="AH56" s="145">
        <f>IF($H$5="NO",Valores!$C$61,Valores!$C$61/2)</f>
        <v>116.15</v>
      </c>
      <c r="AI56" s="151">
        <f t="shared" si="5"/>
        <v>49831.968000000001</v>
      </c>
      <c r="AJ56" s="147">
        <f>Valores!$C$36</f>
        <v>1046.83</v>
      </c>
      <c r="AK56" s="148">
        <f>Valores!$C$8</f>
        <v>0</v>
      </c>
      <c r="AL56" s="148">
        <f>Valores!$C$85</f>
        <v>3900</v>
      </c>
      <c r="AM56" s="148"/>
      <c r="AN56" s="150">
        <f>Valores!$C$52</f>
        <v>170.34</v>
      </c>
      <c r="AO56" s="152">
        <f t="shared" si="6"/>
        <v>4946.83</v>
      </c>
      <c r="AP56" s="153">
        <f>AI56*-Valores!$C$68</f>
        <v>-5481.5164800000002</v>
      </c>
      <c r="AQ56" s="153">
        <f>AI56*-Valores!$C$69</f>
        <v>0</v>
      </c>
      <c r="AR56" s="147">
        <f>AI56*-Valores!$C$70</f>
        <v>-2242.4385600000001</v>
      </c>
      <c r="AS56" s="147">
        <v>-159.43</v>
      </c>
      <c r="AT56" s="147">
        <f t="shared" si="7"/>
        <v>-53.83</v>
      </c>
      <c r="AU56" s="151">
        <f t="shared" si="8"/>
        <v>46841.58296</v>
      </c>
      <c r="AV56" s="155"/>
      <c r="AW56" s="155">
        <v>30</v>
      </c>
      <c r="AX56" s="140" t="s">
        <v>4</v>
      </c>
    </row>
    <row r="57" spans="1:50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808.79</v>
      </c>
      <c r="I57" s="144">
        <v>2690</v>
      </c>
      <c r="J57" s="145">
        <f>INT((I57*Valores!$C$2*100)+0.5)/100</f>
        <v>23145.3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4377.1379999999999</v>
      </c>
      <c r="P57" s="145">
        <f t="shared" si="2"/>
        <v>0</v>
      </c>
      <c r="Q57" s="147">
        <f>Valores!$C$16</f>
        <v>6893.48</v>
      </c>
      <c r="R57" s="147">
        <f>Valores!$D$4</f>
        <v>4398.46</v>
      </c>
      <c r="S57" s="159">
        <f>Valores!$C$27</f>
        <v>4059.57</v>
      </c>
      <c r="T57" s="148">
        <f>IF($H$5="NO",Valores!$C$43,Valores!$C$43/2)</f>
        <v>1589.82</v>
      </c>
      <c r="U57" s="145">
        <f>Valores!$C$24</f>
        <v>3637.01</v>
      </c>
      <c r="V57" s="145">
        <f t="shared" si="12"/>
        <v>3637.01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50">
        <f>Valores!$C$30</f>
        <v>199.86</v>
      </c>
      <c r="AC57" s="145">
        <f t="shared" si="4"/>
        <v>0</v>
      </c>
      <c r="AD57" s="145">
        <f>Valores!$C$31</f>
        <v>199.86</v>
      </c>
      <c r="AE57" s="149">
        <v>94</v>
      </c>
      <c r="AF57" s="145">
        <f>INT(((AE57*Valores!$C$2)*100)+0.5)/100</f>
        <v>808.79</v>
      </c>
      <c r="AG57" s="145">
        <f>IF($H$5="NO",Valores!$C$59,Valores!$C$59/2)</f>
        <v>406.53</v>
      </c>
      <c r="AH57" s="145">
        <f>IF($H$5="NO",Valores!$C$61,Valores!$C$61/2)</f>
        <v>116.15</v>
      </c>
      <c r="AI57" s="151">
        <f t="shared" si="5"/>
        <v>50640.758000000002</v>
      </c>
      <c r="AJ57" s="147">
        <f>Valores!$C$36</f>
        <v>1046.83</v>
      </c>
      <c r="AK57" s="148">
        <f>Valores!$C$8</f>
        <v>0</v>
      </c>
      <c r="AL57" s="148">
        <f>Valores!$C$85</f>
        <v>3900</v>
      </c>
      <c r="AM57" s="148"/>
      <c r="AN57" s="150">
        <f>Valores!$C$52</f>
        <v>170.34</v>
      </c>
      <c r="AO57" s="152">
        <f t="shared" si="6"/>
        <v>4946.83</v>
      </c>
      <c r="AP57" s="153">
        <f>AI57*-Valores!$C$68</f>
        <v>-5570.4833800000006</v>
      </c>
      <c r="AQ57" s="153">
        <f>AI57*-Valores!$C$69</f>
        <v>0</v>
      </c>
      <c r="AR57" s="147">
        <f>AI57*-Valores!$C$70</f>
        <v>-2278.8341099999998</v>
      </c>
      <c r="AS57" s="147">
        <v>-159.43</v>
      </c>
      <c r="AT57" s="147">
        <f t="shared" si="7"/>
        <v>-53.83</v>
      </c>
      <c r="AU57" s="151">
        <f t="shared" si="8"/>
        <v>47525.010510000007</v>
      </c>
      <c r="AV57" s="155"/>
      <c r="AW57" s="155">
        <v>25</v>
      </c>
      <c r="AX57" s="140" t="s">
        <v>4</v>
      </c>
    </row>
    <row r="58" spans="1:50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800.19</v>
      </c>
      <c r="I58" s="144">
        <v>2547</v>
      </c>
      <c r="J58" s="145">
        <f>INT((I58*Valores!$C$2*100)+0.5)/100</f>
        <v>21914.9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4191.2879999999996</v>
      </c>
      <c r="P58" s="145">
        <f t="shared" si="2"/>
        <v>0</v>
      </c>
      <c r="Q58" s="147">
        <f>Valores!$C$16</f>
        <v>6893.48</v>
      </c>
      <c r="R58" s="147">
        <f>Valores!$D$4</f>
        <v>4398.46</v>
      </c>
      <c r="S58" s="159">
        <f>Valores!$C$27</f>
        <v>4059.57</v>
      </c>
      <c r="T58" s="148">
        <f>IF($H$5="NO",Valores!$C$43,Valores!$C$43/2)</f>
        <v>1589.82</v>
      </c>
      <c r="U58" s="145">
        <f>Valores!$C$24</f>
        <v>3637.01</v>
      </c>
      <c r="V58" s="145">
        <f t="shared" si="12"/>
        <v>3637.01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50">
        <f>Valores!$C$30</f>
        <v>199.86</v>
      </c>
      <c r="AC58" s="145">
        <f t="shared" si="4"/>
        <v>0</v>
      </c>
      <c r="AD58" s="145">
        <f>Valores!$C$31</f>
        <v>199.86</v>
      </c>
      <c r="AE58" s="149">
        <v>0</v>
      </c>
      <c r="AF58" s="145">
        <f>INT(((AE58*Valores!$C$2)*100)+0.5)/100</f>
        <v>0</v>
      </c>
      <c r="AG58" s="145">
        <f>IF($H$5="NO",Valores!$C$59,Valores!$C$59/2)</f>
        <v>406.53</v>
      </c>
      <c r="AH58" s="145">
        <f>IF($H$5="NO",Valores!$C$61,Valores!$C$61/2)</f>
        <v>116.15</v>
      </c>
      <c r="AI58" s="151">
        <f t="shared" si="5"/>
        <v>48407.118000000002</v>
      </c>
      <c r="AJ58" s="147">
        <f>Valores!$C$36</f>
        <v>1046.83</v>
      </c>
      <c r="AK58" s="148">
        <f>Valores!$C$8</f>
        <v>0</v>
      </c>
      <c r="AL58" s="148">
        <f>Valores!$C$85</f>
        <v>3900</v>
      </c>
      <c r="AM58" s="148"/>
      <c r="AN58" s="150">
        <f>Valores!$C$52</f>
        <v>170.34</v>
      </c>
      <c r="AO58" s="152">
        <f t="shared" si="6"/>
        <v>4946.83</v>
      </c>
      <c r="AP58" s="153">
        <f>AI58*-Valores!$C$68</f>
        <v>-5324.78298</v>
      </c>
      <c r="AQ58" s="153">
        <f>AI58*-Valores!$C$69</f>
        <v>0</v>
      </c>
      <c r="AR58" s="147">
        <f>AI58*-Valores!$C$70</f>
        <v>-2178.3203100000001</v>
      </c>
      <c r="AS58" s="147">
        <v>-159.43</v>
      </c>
      <c r="AT58" s="147">
        <f t="shared" si="7"/>
        <v>-53.83</v>
      </c>
      <c r="AU58" s="151">
        <f t="shared" si="8"/>
        <v>45637.584710000003</v>
      </c>
      <c r="AV58" s="155"/>
      <c r="AW58" s="155">
        <v>30</v>
      </c>
      <c r="AX58" s="140" t="s">
        <v>4</v>
      </c>
    </row>
    <row r="59" spans="1:50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765.77</v>
      </c>
      <c r="I59" s="144">
        <v>2551</v>
      </c>
      <c r="J59" s="145">
        <f>INT((I59*Valores!$C$2*100)+0.5)/100</f>
        <v>21949.31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4191.2865000000002</v>
      </c>
      <c r="P59" s="145">
        <f t="shared" si="2"/>
        <v>0</v>
      </c>
      <c r="Q59" s="147">
        <f>Valores!$C$16</f>
        <v>6893.48</v>
      </c>
      <c r="R59" s="147">
        <f>Valores!$D$4</f>
        <v>4398.46</v>
      </c>
      <c r="S59" s="159">
        <f>Valores!$C$27</f>
        <v>4059.57</v>
      </c>
      <c r="T59" s="148">
        <f>IF($H$5="NO",Valores!$C$43,Valores!$C$43/2)</f>
        <v>1589.82</v>
      </c>
      <c r="U59" s="145">
        <f>Valores!$C$24</f>
        <v>3637.01</v>
      </c>
      <c r="V59" s="145">
        <f t="shared" si="12"/>
        <v>3637.01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50">
        <f>Valores!$C$30</f>
        <v>199.86</v>
      </c>
      <c r="AC59" s="145">
        <f t="shared" si="4"/>
        <v>0</v>
      </c>
      <c r="AD59" s="145">
        <f>Valores!$C$31</f>
        <v>199.86</v>
      </c>
      <c r="AE59" s="149">
        <v>94</v>
      </c>
      <c r="AF59" s="145">
        <f>INT(((AE59*Valores!$C$2)*100)+0.5)/100</f>
        <v>808.79</v>
      </c>
      <c r="AG59" s="145">
        <f>IF($H$5="NO",Valores!$C$59,Valores!$C$59/2)</f>
        <v>406.53</v>
      </c>
      <c r="AH59" s="145">
        <f>IF($H$5="NO",Valores!$C$61,Valores!$C$61/2)</f>
        <v>116.15</v>
      </c>
      <c r="AI59" s="151">
        <f t="shared" si="5"/>
        <v>49215.896500000003</v>
      </c>
      <c r="AJ59" s="147">
        <f>Valores!$C$36</f>
        <v>1046.83</v>
      </c>
      <c r="AK59" s="148">
        <f>Valores!$C$8</f>
        <v>0</v>
      </c>
      <c r="AL59" s="148">
        <f>Valores!$C$85</f>
        <v>3900</v>
      </c>
      <c r="AM59" s="148"/>
      <c r="AN59" s="150">
        <f>Valores!$C$52</f>
        <v>170.34</v>
      </c>
      <c r="AO59" s="152">
        <f t="shared" si="6"/>
        <v>4946.83</v>
      </c>
      <c r="AP59" s="153">
        <f>AI59*-Valores!$C$68</f>
        <v>-5413.7486150000004</v>
      </c>
      <c r="AQ59" s="153">
        <f>AI59*-Valores!$C$69</f>
        <v>0</v>
      </c>
      <c r="AR59" s="147">
        <f>AI59*-Valores!$C$70</f>
        <v>-2214.7153425000001</v>
      </c>
      <c r="AS59" s="147">
        <v>-159.43</v>
      </c>
      <c r="AT59" s="147">
        <f t="shared" si="7"/>
        <v>-53.83</v>
      </c>
      <c r="AU59" s="151">
        <f t="shared" si="8"/>
        <v>46321.002542499999</v>
      </c>
      <c r="AV59" s="155"/>
      <c r="AW59" s="155">
        <v>25</v>
      </c>
      <c r="AX59" s="140" t="s">
        <v>4</v>
      </c>
    </row>
    <row r="60" spans="1:50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765.77</v>
      </c>
      <c r="I60" s="144">
        <v>2251</v>
      </c>
      <c r="J60" s="145">
        <f>INT((I60*Valores!$C$2*100)+0.5)/100</f>
        <v>19368.05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3804.0974999999999</v>
      </c>
      <c r="P60" s="145">
        <f t="shared" si="2"/>
        <v>0</v>
      </c>
      <c r="Q60" s="147">
        <f>Valores!$C$16</f>
        <v>6893.48</v>
      </c>
      <c r="R60" s="147">
        <f>Valores!$D$4</f>
        <v>4398.46</v>
      </c>
      <c r="S60" s="159">
        <f>Valores!$C$27</f>
        <v>4059.57</v>
      </c>
      <c r="T60" s="148">
        <f>IF($H$5="NO",Valores!$C$43,Valores!$C$43/2)</f>
        <v>1589.82</v>
      </c>
      <c r="U60" s="145">
        <f>Valores!$C$24</f>
        <v>3637.01</v>
      </c>
      <c r="V60" s="145">
        <f t="shared" si="12"/>
        <v>3637.01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50">
        <f>Valores!$C$30</f>
        <v>199.86</v>
      </c>
      <c r="AC60" s="145">
        <f t="shared" si="4"/>
        <v>0</v>
      </c>
      <c r="AD60" s="145">
        <f>Valores!$C$31</f>
        <v>199.86</v>
      </c>
      <c r="AE60" s="149">
        <v>0</v>
      </c>
      <c r="AF60" s="145">
        <f>INT(((AE60*Valores!$C$2)*100)+0.5)/100</f>
        <v>0</v>
      </c>
      <c r="AG60" s="145">
        <f>IF($H$5="NO",Valores!$C$59,Valores!$C$59/2)</f>
        <v>406.53</v>
      </c>
      <c r="AH60" s="145">
        <f>IF($H$5="NO",Valores!$C$61,Valores!$C$61/2)</f>
        <v>116.15</v>
      </c>
      <c r="AI60" s="151">
        <f t="shared" si="5"/>
        <v>45438.657500000001</v>
      </c>
      <c r="AJ60" s="147">
        <f>Valores!$C$36</f>
        <v>1046.83</v>
      </c>
      <c r="AK60" s="148">
        <f>Valores!$C$8</f>
        <v>0</v>
      </c>
      <c r="AL60" s="148">
        <f>Valores!$C$85</f>
        <v>3900</v>
      </c>
      <c r="AM60" s="148"/>
      <c r="AN60" s="150">
        <f>Valores!$C$52</f>
        <v>170.34</v>
      </c>
      <c r="AO60" s="152">
        <f t="shared" si="6"/>
        <v>4946.83</v>
      </c>
      <c r="AP60" s="153">
        <f>AI60*-Valores!$C$68</f>
        <v>-4998.2523250000004</v>
      </c>
      <c r="AQ60" s="153">
        <f>AI60*-Valores!$C$69</f>
        <v>0</v>
      </c>
      <c r="AR60" s="147">
        <f>AI60*-Valores!$C$70</f>
        <v>-2044.7395875</v>
      </c>
      <c r="AS60" s="147">
        <v>-159.43</v>
      </c>
      <c r="AT60" s="147">
        <f t="shared" si="7"/>
        <v>-53.83</v>
      </c>
      <c r="AU60" s="151">
        <f t="shared" si="8"/>
        <v>43129.235587499999</v>
      </c>
      <c r="AV60" s="155"/>
      <c r="AW60" s="155">
        <v>30</v>
      </c>
      <c r="AX60" s="140" t="s">
        <v>4</v>
      </c>
    </row>
    <row r="61" spans="1:50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731.36</v>
      </c>
      <c r="I61" s="144">
        <v>2255</v>
      </c>
      <c r="J61" s="145">
        <f>INT((I61*Valores!$C$2*100)+0.5)/100</f>
        <v>19402.47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3804.0990000000002</v>
      </c>
      <c r="P61" s="145">
        <f t="shared" si="2"/>
        <v>0</v>
      </c>
      <c r="Q61" s="147">
        <f>Valores!$C$16</f>
        <v>6893.48</v>
      </c>
      <c r="R61" s="147">
        <f>Valores!$D$4</f>
        <v>4398.46</v>
      </c>
      <c r="S61" s="145">
        <f>Valores!$C$27</f>
        <v>4059.57</v>
      </c>
      <c r="T61" s="148">
        <f>IF($H$5="NO",Valores!$C$43,Valores!$C$43/2)</f>
        <v>1589.82</v>
      </c>
      <c r="U61" s="145">
        <f>Valores!$C$24</f>
        <v>3637.01</v>
      </c>
      <c r="V61" s="145">
        <f t="shared" si="12"/>
        <v>3637.01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50">
        <f>Valores!$C$30</f>
        <v>199.86</v>
      </c>
      <c r="AC61" s="145">
        <f t="shared" si="4"/>
        <v>0</v>
      </c>
      <c r="AD61" s="145">
        <f>Valores!$C$31</f>
        <v>199.86</v>
      </c>
      <c r="AE61" s="149">
        <v>94</v>
      </c>
      <c r="AF61" s="145">
        <f>INT(((AE61*Valores!$C$2)*100)+0.5)/100</f>
        <v>808.79</v>
      </c>
      <c r="AG61" s="145">
        <f>IF($H$5="NO",Valores!$C$59,Valores!$C$59/2)</f>
        <v>406.53</v>
      </c>
      <c r="AH61" s="145">
        <f>IF($H$5="NO",Valores!$C$61,Valores!$C$61/2)</f>
        <v>116.15</v>
      </c>
      <c r="AI61" s="151">
        <f t="shared" si="5"/>
        <v>46247.45900000001</v>
      </c>
      <c r="AJ61" s="147">
        <f>Valores!$C$36</f>
        <v>1046.83</v>
      </c>
      <c r="AK61" s="148">
        <f>Valores!$C$8</f>
        <v>0</v>
      </c>
      <c r="AL61" s="148">
        <f>Valores!$C$85</f>
        <v>3900</v>
      </c>
      <c r="AM61" s="148"/>
      <c r="AN61" s="150">
        <f>Valores!$C$52</f>
        <v>170.34</v>
      </c>
      <c r="AO61" s="152">
        <f t="shared" si="6"/>
        <v>4946.83</v>
      </c>
      <c r="AP61" s="153">
        <f>AI61*-Valores!$C$68</f>
        <v>-5087.2204900000015</v>
      </c>
      <c r="AQ61" s="153">
        <f>AI61*-Valores!$C$69</f>
        <v>0</v>
      </c>
      <c r="AR61" s="147">
        <f>AI61*-Valores!$C$70</f>
        <v>-2081.1356550000005</v>
      </c>
      <c r="AS61" s="147">
        <v>-159.43</v>
      </c>
      <c r="AT61" s="147">
        <f t="shared" si="7"/>
        <v>-53.83</v>
      </c>
      <c r="AU61" s="151">
        <f t="shared" si="8"/>
        <v>43812.672855000012</v>
      </c>
      <c r="AV61" s="155"/>
      <c r="AW61" s="155">
        <v>25</v>
      </c>
      <c r="AX61" s="140" t="s">
        <v>4</v>
      </c>
    </row>
    <row r="62" spans="1:50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860.42</v>
      </c>
      <c r="I62" s="144">
        <v>3180</v>
      </c>
      <c r="J62" s="145">
        <f>INT((I62*Valores!$C$2*100)+0.5)/100</f>
        <v>27361.360000000001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5132.0219999999999</v>
      </c>
      <c r="P62" s="145">
        <f t="shared" si="2"/>
        <v>0</v>
      </c>
      <c r="Q62" s="147">
        <f>Valores!$C$16</f>
        <v>6893.48</v>
      </c>
      <c r="R62" s="147">
        <f>Valores!$D$4</f>
        <v>4398.46</v>
      </c>
      <c r="S62" s="159">
        <f>Valores!$C$27</f>
        <v>4059.57</v>
      </c>
      <c r="T62" s="148">
        <f>IF($H$5="NO",Valores!$C$44,Valores!$C$44/2)</f>
        <v>2354.69</v>
      </c>
      <c r="U62" s="145">
        <f>Valores!$C$24</f>
        <v>3637.01</v>
      </c>
      <c r="V62" s="145">
        <f t="shared" si="12"/>
        <v>3637.01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50">
        <f>Valores!$C$30</f>
        <v>199.86</v>
      </c>
      <c r="AC62" s="145">
        <f t="shared" si="4"/>
        <v>0</v>
      </c>
      <c r="AD62" s="145">
        <f>Valores!$C$31</f>
        <v>199.86</v>
      </c>
      <c r="AE62" s="149">
        <v>0</v>
      </c>
      <c r="AF62" s="145">
        <f>INT(((AE62*Valores!$C$2)*100)+0.5)/100</f>
        <v>0</v>
      </c>
      <c r="AG62" s="145">
        <f>IF($H$5="NO",Valores!$C$59,Valores!$C$59/2)</f>
        <v>406.53</v>
      </c>
      <c r="AH62" s="145">
        <f>IF($H$5="NO",Valores!$C$61,Valores!$C$61/2)</f>
        <v>116.15</v>
      </c>
      <c r="AI62" s="151">
        <f t="shared" si="5"/>
        <v>55619.411999999997</v>
      </c>
      <c r="AJ62" s="147">
        <f>Valores!$C$36</f>
        <v>1046.83</v>
      </c>
      <c r="AK62" s="148">
        <f>Valores!$C$9</f>
        <v>0</v>
      </c>
      <c r="AL62" s="148">
        <f>Valores!$C$85</f>
        <v>3900</v>
      </c>
      <c r="AM62" s="148"/>
      <c r="AN62" s="150">
        <f>Valores!$C$52</f>
        <v>170.34</v>
      </c>
      <c r="AO62" s="152">
        <f t="shared" si="6"/>
        <v>4946.83</v>
      </c>
      <c r="AP62" s="153">
        <f>AI62*-Valores!$C$68</f>
        <v>-6118.1353199999994</v>
      </c>
      <c r="AQ62" s="153">
        <f>AI62*-Valores!$C$69</f>
        <v>0</v>
      </c>
      <c r="AR62" s="147">
        <f>AI62*-Valores!$C$70</f>
        <v>-2502.8735399999996</v>
      </c>
      <c r="AS62" s="147">
        <v>-159.43</v>
      </c>
      <c r="AT62" s="147">
        <f t="shared" si="7"/>
        <v>-53.83</v>
      </c>
      <c r="AU62" s="151">
        <f t="shared" si="8"/>
        <v>51731.973139999995</v>
      </c>
      <c r="AV62" s="155"/>
      <c r="AW62" s="155"/>
      <c r="AX62" s="140" t="s">
        <v>4</v>
      </c>
    </row>
    <row r="63" spans="1:50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714.15</v>
      </c>
      <c r="I63" s="144">
        <v>2352</v>
      </c>
      <c r="J63" s="145">
        <f>INT((I63*Valores!$C$2*100)+0.5)/100</f>
        <v>20237.080000000002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3926.7090000000007</v>
      </c>
      <c r="P63" s="145">
        <f t="shared" si="2"/>
        <v>0</v>
      </c>
      <c r="Q63" s="147">
        <f>Valores!$C$16</f>
        <v>6893.48</v>
      </c>
      <c r="R63" s="147">
        <f>Valores!$D$4</f>
        <v>4398.46</v>
      </c>
      <c r="S63" s="159">
        <f>Valores!$C$27</f>
        <v>4059.57</v>
      </c>
      <c r="T63" s="148">
        <f>IF($H$5="NO",Valores!$C$43,Valores!$C$43/2)</f>
        <v>1589.82</v>
      </c>
      <c r="U63" s="145">
        <f>Valores!$C$24</f>
        <v>3637.01</v>
      </c>
      <c r="V63" s="145">
        <f t="shared" si="12"/>
        <v>3637.01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50">
        <f>Valores!$C$30</f>
        <v>199.86</v>
      </c>
      <c r="AC63" s="145">
        <f t="shared" si="4"/>
        <v>0</v>
      </c>
      <c r="AD63" s="145">
        <f>Valores!$C$31</f>
        <v>199.86</v>
      </c>
      <c r="AE63" s="149">
        <v>0</v>
      </c>
      <c r="AF63" s="145">
        <f>INT(((AE63*Valores!$C$2)*100)+0.5)/100</f>
        <v>0</v>
      </c>
      <c r="AG63" s="145">
        <f>IF($H$5="NO",Valores!$C$59,Valores!$C$59/2)</f>
        <v>406.53</v>
      </c>
      <c r="AH63" s="145">
        <f>IF($H$5="NO",Valores!$C$61,Valores!$C$61/2)</f>
        <v>116.15</v>
      </c>
      <c r="AI63" s="151">
        <f t="shared" si="5"/>
        <v>46378.679000000011</v>
      </c>
      <c r="AJ63" s="147">
        <f>Valores!$C$36</f>
        <v>1046.83</v>
      </c>
      <c r="AK63" s="148">
        <f>Valores!$C$8</f>
        <v>0</v>
      </c>
      <c r="AL63" s="148">
        <f>Valores!$C$85</f>
        <v>3900</v>
      </c>
      <c r="AM63" s="148"/>
      <c r="AN63" s="150">
        <f>Valores!$C$52</f>
        <v>170.34</v>
      </c>
      <c r="AO63" s="152">
        <f t="shared" si="6"/>
        <v>4946.83</v>
      </c>
      <c r="AP63" s="153">
        <f>AI63*-Valores!$C$68</f>
        <v>-5101.6546900000012</v>
      </c>
      <c r="AQ63" s="153">
        <f>AI63*-Valores!$C$69</f>
        <v>0</v>
      </c>
      <c r="AR63" s="147">
        <f>AI63*-Valores!$C$70</f>
        <v>-2087.0405550000005</v>
      </c>
      <c r="AS63" s="147">
        <v>-159.43</v>
      </c>
      <c r="AT63" s="147">
        <f t="shared" si="7"/>
        <v>-53.83</v>
      </c>
      <c r="AU63" s="151">
        <f t="shared" si="8"/>
        <v>43923.553755000008</v>
      </c>
      <c r="AV63" s="155"/>
      <c r="AW63" s="155">
        <v>30</v>
      </c>
      <c r="AX63" s="140" t="s">
        <v>4</v>
      </c>
    </row>
    <row r="64" spans="1:50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696.94</v>
      </c>
      <c r="I64" s="144">
        <v>2354</v>
      </c>
      <c r="J64" s="145">
        <f>INT((I64*Valores!$C$2*100)+0.5)/100</f>
        <v>20254.29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3926.7089999999994</v>
      </c>
      <c r="P64" s="145">
        <f t="shared" si="2"/>
        <v>0</v>
      </c>
      <c r="Q64" s="147">
        <f>Valores!$C$16</f>
        <v>6893.48</v>
      </c>
      <c r="R64" s="147">
        <f>Valores!$D$4</f>
        <v>4398.46</v>
      </c>
      <c r="S64" s="159">
        <f>Valores!$C$27</f>
        <v>4059.57</v>
      </c>
      <c r="T64" s="148">
        <f>IF($H$5="NO",Valores!$C$43,Valores!$C$43/2)</f>
        <v>1589.82</v>
      </c>
      <c r="U64" s="145">
        <f>Valores!$C$24</f>
        <v>3637.01</v>
      </c>
      <c r="V64" s="145">
        <f t="shared" si="12"/>
        <v>3637.01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50">
        <f>Valores!$C$30</f>
        <v>199.86</v>
      </c>
      <c r="AC64" s="145">
        <f t="shared" si="4"/>
        <v>0</v>
      </c>
      <c r="AD64" s="145">
        <f>Valores!$C$31</f>
        <v>199.86</v>
      </c>
      <c r="AE64" s="149">
        <v>94</v>
      </c>
      <c r="AF64" s="145">
        <f>INT(((AE64*Valores!$C$2)*100)+0.5)/100</f>
        <v>808.79</v>
      </c>
      <c r="AG64" s="145">
        <f>IF($H$5="NO",Valores!$C$59,Valores!$C$59/2)</f>
        <v>406.53</v>
      </c>
      <c r="AH64" s="145">
        <f>IF($H$5="NO",Valores!$C$61,Valores!$C$61/2)</f>
        <v>116.15</v>
      </c>
      <c r="AI64" s="151">
        <f t="shared" si="5"/>
        <v>47187.469000000005</v>
      </c>
      <c r="AJ64" s="147">
        <f>Valores!$C$36</f>
        <v>1046.83</v>
      </c>
      <c r="AK64" s="148">
        <f>Valores!$C$8</f>
        <v>0</v>
      </c>
      <c r="AL64" s="148">
        <f>Valores!$C$85</f>
        <v>3900</v>
      </c>
      <c r="AM64" s="148"/>
      <c r="AN64" s="150">
        <f>Valores!$C$52</f>
        <v>170.34</v>
      </c>
      <c r="AO64" s="152">
        <f t="shared" si="6"/>
        <v>4946.83</v>
      </c>
      <c r="AP64" s="153">
        <f>AI64*-Valores!$C$68</f>
        <v>-5190.6215900000007</v>
      </c>
      <c r="AQ64" s="153">
        <f>AI64*-Valores!$C$69</f>
        <v>0</v>
      </c>
      <c r="AR64" s="147">
        <f>AI64*-Valores!$C$70</f>
        <v>-2123.4361050000002</v>
      </c>
      <c r="AS64" s="147">
        <v>-159.43</v>
      </c>
      <c r="AT64" s="147">
        <f t="shared" si="7"/>
        <v>-53.83</v>
      </c>
      <c r="AU64" s="151">
        <f t="shared" si="8"/>
        <v>44606.981305000001</v>
      </c>
      <c r="AV64" s="155"/>
      <c r="AW64" s="155">
        <v>25</v>
      </c>
      <c r="AX64" s="140" t="s">
        <v>4</v>
      </c>
    </row>
    <row r="65" spans="1:50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696.94</v>
      </c>
      <c r="I65" s="144">
        <v>2094</v>
      </c>
      <c r="J65" s="145">
        <f>INT((I65*Valores!$C$2*100)+0.5)/100</f>
        <v>18017.189999999999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3591.1439999999998</v>
      </c>
      <c r="P65" s="145">
        <f t="shared" si="2"/>
        <v>0</v>
      </c>
      <c r="Q65" s="147">
        <f>Valores!$C$16</f>
        <v>6893.48</v>
      </c>
      <c r="R65" s="147">
        <f>Valores!$D$4</f>
        <v>4398.46</v>
      </c>
      <c r="S65" s="159">
        <f>Valores!$C$27</f>
        <v>4059.57</v>
      </c>
      <c r="T65" s="148">
        <f>IF($H$5="NO",Valores!$C$43,Valores!$C$43/2)</f>
        <v>1589.82</v>
      </c>
      <c r="U65" s="145">
        <f>Valores!$C$24</f>
        <v>3637.01</v>
      </c>
      <c r="V65" s="145">
        <f t="shared" si="12"/>
        <v>3637.01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50">
        <f>Valores!$C$30</f>
        <v>199.86</v>
      </c>
      <c r="AC65" s="145">
        <f t="shared" si="4"/>
        <v>0</v>
      </c>
      <c r="AD65" s="145">
        <f>Valores!$C$31</f>
        <v>199.86</v>
      </c>
      <c r="AE65" s="149">
        <v>0</v>
      </c>
      <c r="AF65" s="145">
        <f>INT(((AE65*Valores!$C$2)*100)+0.5)/100</f>
        <v>0</v>
      </c>
      <c r="AG65" s="145">
        <f>IF($H$5="NO",Valores!$C$59,Valores!$C$59/2)</f>
        <v>406.53</v>
      </c>
      <c r="AH65" s="145">
        <f>IF($H$5="NO",Valores!$C$61,Valores!$C$61/2)</f>
        <v>116.15</v>
      </c>
      <c r="AI65" s="151">
        <f t="shared" si="5"/>
        <v>43806.014000000003</v>
      </c>
      <c r="AJ65" s="147">
        <f>Valores!$C$36</f>
        <v>1046.83</v>
      </c>
      <c r="AK65" s="148">
        <f>Valores!$C$8</f>
        <v>0</v>
      </c>
      <c r="AL65" s="148">
        <f>Valores!$C$85</f>
        <v>3900</v>
      </c>
      <c r="AM65" s="148"/>
      <c r="AN65" s="150">
        <f>Valores!$C$52</f>
        <v>170.34</v>
      </c>
      <c r="AO65" s="152">
        <f t="shared" si="6"/>
        <v>4946.83</v>
      </c>
      <c r="AP65" s="153">
        <f>AI65*-Valores!$C$68</f>
        <v>-4818.6615400000001</v>
      </c>
      <c r="AQ65" s="153">
        <f>AI65*-Valores!$C$69</f>
        <v>0</v>
      </c>
      <c r="AR65" s="147">
        <f>AI65*-Valores!$C$70</f>
        <v>-1971.27063</v>
      </c>
      <c r="AS65" s="147">
        <v>-159.43</v>
      </c>
      <c r="AT65" s="147">
        <f t="shared" si="7"/>
        <v>-53.83</v>
      </c>
      <c r="AU65" s="151">
        <f t="shared" si="8"/>
        <v>41749.651830000003</v>
      </c>
      <c r="AV65" s="155"/>
      <c r="AW65" s="155">
        <v>30</v>
      </c>
      <c r="AX65" s="140" t="s">
        <v>4</v>
      </c>
    </row>
    <row r="66" spans="1:50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688.34</v>
      </c>
      <c r="I66" s="144">
        <v>2095</v>
      </c>
      <c r="J66" s="145">
        <f>INT((I66*Valores!$C$2*100)+0.5)/100</f>
        <v>18025.8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3591.1455000000001</v>
      </c>
      <c r="P66" s="145">
        <f t="shared" si="2"/>
        <v>0</v>
      </c>
      <c r="Q66" s="147">
        <f>Valores!$C$16</f>
        <v>6893.48</v>
      </c>
      <c r="R66" s="147">
        <f>Valores!$D$4</f>
        <v>4398.46</v>
      </c>
      <c r="S66" s="145">
        <f>Valores!$C$27</f>
        <v>4059.57</v>
      </c>
      <c r="T66" s="148">
        <f>IF($H$5="NO",Valores!$C$43,Valores!$C$43/2)</f>
        <v>1589.82</v>
      </c>
      <c r="U66" s="145">
        <f>Valores!$C$24</f>
        <v>3637.01</v>
      </c>
      <c r="V66" s="145">
        <f t="shared" si="12"/>
        <v>3637.01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50">
        <f>Valores!$C$30</f>
        <v>199.86</v>
      </c>
      <c r="AC66" s="145">
        <f t="shared" si="4"/>
        <v>0</v>
      </c>
      <c r="AD66" s="145">
        <f>Valores!$C$31</f>
        <v>199.86</v>
      </c>
      <c r="AE66" s="149">
        <v>94</v>
      </c>
      <c r="AF66" s="145">
        <f>INT(((AE66*Valores!$C$2)*100)+0.5)/100</f>
        <v>808.79</v>
      </c>
      <c r="AG66" s="145">
        <f>IF($H$5="NO",Valores!$C$59,Valores!$C$59/2)</f>
        <v>406.53</v>
      </c>
      <c r="AH66" s="145">
        <f>IF($H$5="NO",Valores!$C$61,Valores!$C$61/2)</f>
        <v>116.15</v>
      </c>
      <c r="AI66" s="151">
        <f t="shared" si="5"/>
        <v>44614.815500000004</v>
      </c>
      <c r="AJ66" s="147">
        <f>Valores!$C$36</f>
        <v>1046.83</v>
      </c>
      <c r="AK66" s="148">
        <f>Valores!$C$8</f>
        <v>0</v>
      </c>
      <c r="AL66" s="148">
        <f>Valores!$C$85</f>
        <v>3900</v>
      </c>
      <c r="AM66" s="148"/>
      <c r="AN66" s="150">
        <f>Valores!$C$52</f>
        <v>170.34</v>
      </c>
      <c r="AO66" s="152">
        <f t="shared" si="6"/>
        <v>4946.83</v>
      </c>
      <c r="AP66" s="153">
        <f>AI66*-Valores!$C$68</f>
        <v>-4907.6297050000003</v>
      </c>
      <c r="AQ66" s="153">
        <f>AI66*-Valores!$C$69</f>
        <v>0</v>
      </c>
      <c r="AR66" s="147">
        <f>AI66*-Valores!$C$70</f>
        <v>-2007.6666975000001</v>
      </c>
      <c r="AS66" s="147">
        <v>-159.43</v>
      </c>
      <c r="AT66" s="147">
        <f t="shared" si="7"/>
        <v>-53.83</v>
      </c>
      <c r="AU66" s="151">
        <f t="shared" si="8"/>
        <v>42433.089097500007</v>
      </c>
      <c r="AV66" s="155"/>
      <c r="AW66" s="155">
        <v>25</v>
      </c>
      <c r="AX66" s="140" t="s">
        <v>4</v>
      </c>
    </row>
    <row r="67" spans="1:50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679.73</v>
      </c>
      <c r="I67" s="144">
        <v>1944</v>
      </c>
      <c r="J67" s="145">
        <f>INT((I67*Valores!$C$2*100)+0.5)/100</f>
        <v>16726.560000000001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3394.9680000000003</v>
      </c>
      <c r="P67" s="145">
        <f t="shared" si="2"/>
        <v>0</v>
      </c>
      <c r="Q67" s="147">
        <f>Valores!$C$16</f>
        <v>6893.48</v>
      </c>
      <c r="R67" s="147">
        <f>Valores!$D$4</f>
        <v>4398.46</v>
      </c>
      <c r="S67" s="159">
        <f>Valores!$C$27</f>
        <v>4059.57</v>
      </c>
      <c r="T67" s="148">
        <f>IF($H$5="NO",Valores!$C$43,Valores!$C$43/2)</f>
        <v>1589.82</v>
      </c>
      <c r="U67" s="145">
        <f>Valores!$C$24</f>
        <v>3637.01</v>
      </c>
      <c r="V67" s="145">
        <f t="shared" si="12"/>
        <v>3637.01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50">
        <f>Valores!$C$30</f>
        <v>199.86</v>
      </c>
      <c r="AC67" s="145">
        <f t="shared" si="4"/>
        <v>0</v>
      </c>
      <c r="AD67" s="145">
        <f>Valores!$C$31</f>
        <v>199.86</v>
      </c>
      <c r="AE67" s="149">
        <v>0</v>
      </c>
      <c r="AF67" s="145">
        <f>INT(((AE67*Valores!$C$2)*100)+0.5)/100</f>
        <v>0</v>
      </c>
      <c r="AG67" s="145">
        <f>IF($H$5="NO",Valores!$C$59,Valores!$C$59/2)</f>
        <v>406.53</v>
      </c>
      <c r="AH67" s="145">
        <f>IF($H$5="NO",Valores!$C$61,Valores!$C$61/2)</f>
        <v>116.15</v>
      </c>
      <c r="AI67" s="151">
        <f t="shared" si="5"/>
        <v>42301.998000000007</v>
      </c>
      <c r="AJ67" s="147">
        <f>Valores!$C$36</f>
        <v>1046.83</v>
      </c>
      <c r="AK67" s="148">
        <f>Valores!$C$8</f>
        <v>0</v>
      </c>
      <c r="AL67" s="148">
        <f>Valores!$C$85</f>
        <v>3900</v>
      </c>
      <c r="AM67" s="148"/>
      <c r="AN67" s="150">
        <f>Valores!$C$52</f>
        <v>170.34</v>
      </c>
      <c r="AO67" s="152">
        <f t="shared" si="6"/>
        <v>4946.83</v>
      </c>
      <c r="AP67" s="153">
        <f>AI67*-Valores!$C$68</f>
        <v>-4653.2197800000004</v>
      </c>
      <c r="AQ67" s="153">
        <f>AI67*-Valores!$C$69</f>
        <v>0</v>
      </c>
      <c r="AR67" s="147">
        <f>AI67*-Valores!$C$70</f>
        <v>-1903.5899100000001</v>
      </c>
      <c r="AS67" s="147">
        <v>-159.43</v>
      </c>
      <c r="AT67" s="147">
        <f t="shared" si="7"/>
        <v>-53.83</v>
      </c>
      <c r="AU67" s="151">
        <f t="shared" si="8"/>
        <v>40478.758310000005</v>
      </c>
      <c r="AV67" s="155"/>
      <c r="AW67" s="155">
        <v>30</v>
      </c>
      <c r="AX67" s="140" t="s">
        <v>4</v>
      </c>
    </row>
    <row r="68" spans="1:50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679.73</v>
      </c>
      <c r="I68" s="144">
        <v>1944</v>
      </c>
      <c r="J68" s="145">
        <f>INT((I68*Valores!$C$2*100)+0.5)/100</f>
        <v>16726.560000000001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3394.9680000000003</v>
      </c>
      <c r="P68" s="145">
        <f t="shared" si="2"/>
        <v>0</v>
      </c>
      <c r="Q68" s="147">
        <f>Valores!$C$16</f>
        <v>6893.48</v>
      </c>
      <c r="R68" s="147">
        <f>Valores!$D$4</f>
        <v>4398.46</v>
      </c>
      <c r="S68" s="159">
        <f>Valores!$C$27</f>
        <v>4059.57</v>
      </c>
      <c r="T68" s="148">
        <f>IF($H$5="NO",Valores!$C$43,Valores!$C$43/2)</f>
        <v>1589.82</v>
      </c>
      <c r="U68" s="145">
        <f>Valores!$C$24</f>
        <v>3637.01</v>
      </c>
      <c r="V68" s="145">
        <f t="shared" si="12"/>
        <v>3637.01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50">
        <f>Valores!$C$30</f>
        <v>199.86</v>
      </c>
      <c r="AC68" s="145">
        <f t="shared" si="4"/>
        <v>0</v>
      </c>
      <c r="AD68" s="145">
        <f>Valores!$C$31</f>
        <v>199.86</v>
      </c>
      <c r="AE68" s="149">
        <v>94</v>
      </c>
      <c r="AF68" s="145">
        <f>INT(((AE68*Valores!$C$2)*100)+0.5)/100</f>
        <v>808.79</v>
      </c>
      <c r="AG68" s="145">
        <f>IF($H$5="NO",Valores!$C$59,Valores!$C$59/2)</f>
        <v>406.53</v>
      </c>
      <c r="AH68" s="145">
        <f>IF($H$5="NO",Valores!$C$61,Valores!$C$61/2)</f>
        <v>116.15</v>
      </c>
      <c r="AI68" s="151">
        <f t="shared" si="5"/>
        <v>43110.788000000008</v>
      </c>
      <c r="AJ68" s="147">
        <f>Valores!$C$36</f>
        <v>1046.83</v>
      </c>
      <c r="AK68" s="148">
        <f>Valores!$C$8</f>
        <v>0</v>
      </c>
      <c r="AL68" s="148">
        <f>Valores!$C$85</f>
        <v>3900</v>
      </c>
      <c r="AM68" s="148"/>
      <c r="AN68" s="150">
        <f>Valores!$C$52</f>
        <v>170.34</v>
      </c>
      <c r="AO68" s="152">
        <f t="shared" si="6"/>
        <v>4946.83</v>
      </c>
      <c r="AP68" s="153">
        <f>AI68*-Valores!$C$68</f>
        <v>-4742.1866800000007</v>
      </c>
      <c r="AQ68" s="153">
        <f>AI68*-Valores!$C$69</f>
        <v>0</v>
      </c>
      <c r="AR68" s="147">
        <f>AI68*-Valores!$C$70</f>
        <v>-1939.9854600000003</v>
      </c>
      <c r="AS68" s="147">
        <v>-159.43</v>
      </c>
      <c r="AT68" s="147">
        <f t="shared" si="7"/>
        <v>-53.83</v>
      </c>
      <c r="AU68" s="151">
        <f t="shared" si="8"/>
        <v>41162.185860000005</v>
      </c>
      <c r="AV68" s="155"/>
      <c r="AW68" s="155">
        <v>25</v>
      </c>
      <c r="AX68" s="140" t="s">
        <v>8</v>
      </c>
    </row>
    <row r="69" spans="1:50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860.42</v>
      </c>
      <c r="I69" s="144">
        <v>2864</v>
      </c>
      <c r="J69" s="145">
        <f>INT((I69*Valores!$C$2*100)+0.5)/100</f>
        <v>24642.43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4609.4520000000002</v>
      </c>
      <c r="P69" s="145">
        <f t="shared" si="2"/>
        <v>0</v>
      </c>
      <c r="Q69" s="147">
        <f>Valores!$C$16</f>
        <v>6893.48</v>
      </c>
      <c r="R69" s="147">
        <f>Valores!$D$4</f>
        <v>4398.46</v>
      </c>
      <c r="S69" s="145">
        <v>0</v>
      </c>
      <c r="T69" s="148">
        <f>IF($H$5="NO",Valores!$C$43,Valores!$C$43/2)</f>
        <v>1589.82</v>
      </c>
      <c r="U69" s="145">
        <f>Valores!$C$24</f>
        <v>3637.01</v>
      </c>
      <c r="V69" s="145">
        <f t="shared" si="12"/>
        <v>3637.01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50">
        <f>Valores!$C$30</f>
        <v>199.86</v>
      </c>
      <c r="AC69" s="145">
        <f t="shared" si="4"/>
        <v>0</v>
      </c>
      <c r="AD69" s="145">
        <f>Valores!$C$31</f>
        <v>199.86</v>
      </c>
      <c r="AE69" s="149">
        <v>0</v>
      </c>
      <c r="AF69" s="145">
        <f>INT(((AE69*Valores!$C$2)*100)+0.5)/100</f>
        <v>0</v>
      </c>
      <c r="AG69" s="145">
        <f>IF($H$5="NO",Valores!$C$59,Valores!$C$59/2)</f>
        <v>406.53</v>
      </c>
      <c r="AH69" s="145">
        <f>IF($H$5="NO",Valores!$C$61,Valores!$C$61/2)</f>
        <v>116.15</v>
      </c>
      <c r="AI69" s="151">
        <f t="shared" si="5"/>
        <v>47553.472000000002</v>
      </c>
      <c r="AJ69" s="147">
        <f>Valores!$C$36</f>
        <v>1046.83</v>
      </c>
      <c r="AK69" s="148">
        <f>Valores!$C$8</f>
        <v>0</v>
      </c>
      <c r="AL69" s="148">
        <f>Valores!$C$84</f>
        <v>3250</v>
      </c>
      <c r="AM69" s="148"/>
      <c r="AN69" s="150">
        <f>Valores!$C$51</f>
        <v>327.60000000000002</v>
      </c>
      <c r="AO69" s="152">
        <f t="shared" si="6"/>
        <v>4296.83</v>
      </c>
      <c r="AP69" s="153">
        <f>AI69*-Valores!$C$68</f>
        <v>-5230.8819199999998</v>
      </c>
      <c r="AQ69" s="153">
        <f>AI69*-Valores!$C$69</f>
        <v>0</v>
      </c>
      <c r="AR69" s="147">
        <f>AI69*-Valores!$C$70</f>
        <v>-2139.9062399999998</v>
      </c>
      <c r="AS69" s="147">
        <v>-159.43</v>
      </c>
      <c r="AT69" s="147">
        <f t="shared" si="7"/>
        <v>-53.83</v>
      </c>
      <c r="AU69" s="151">
        <f t="shared" si="8"/>
        <v>44266.253840000005</v>
      </c>
      <c r="AV69" s="155"/>
      <c r="AW69" s="155"/>
      <c r="AX69" s="140" t="s">
        <v>4</v>
      </c>
    </row>
    <row r="70" spans="1:50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679.73</v>
      </c>
      <c r="I70" s="144">
        <v>2161</v>
      </c>
      <c r="J70" s="145">
        <f>INT((I70*Valores!$C$2*100)+0.5)/100</f>
        <v>18593.68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3675.0359999999996</v>
      </c>
      <c r="P70" s="145">
        <f t="shared" si="2"/>
        <v>0</v>
      </c>
      <c r="Q70" s="147">
        <f>Valores!$C$16</f>
        <v>6893.48</v>
      </c>
      <c r="R70" s="147">
        <f>Valores!$D$4</f>
        <v>4398.46</v>
      </c>
      <c r="S70" s="159">
        <f>Valores!$C$27</f>
        <v>4059.57</v>
      </c>
      <c r="T70" s="148">
        <f>IF($H$5="NO",Valores!$C$43,Valores!$C$43/2)</f>
        <v>1589.82</v>
      </c>
      <c r="U70" s="145">
        <f>Valores!$C$24</f>
        <v>3637.01</v>
      </c>
      <c r="V70" s="145">
        <f t="shared" si="12"/>
        <v>3637.01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50">
        <f>Valores!$C$30</f>
        <v>199.86</v>
      </c>
      <c r="AC70" s="145">
        <f t="shared" si="4"/>
        <v>0</v>
      </c>
      <c r="AD70" s="145">
        <f>Valores!$C$31</f>
        <v>199.86</v>
      </c>
      <c r="AE70" s="149">
        <v>0</v>
      </c>
      <c r="AF70" s="145">
        <f>INT(((AE70*Valores!$C$2)*100)+0.5)/100</f>
        <v>0</v>
      </c>
      <c r="AG70" s="145">
        <f>IF($H$5="NO",Valores!$C$59,Valores!$C$59/2)</f>
        <v>406.53</v>
      </c>
      <c r="AH70" s="145">
        <f>IF($H$5="NO",Valores!$C$61,Valores!$C$61/2)</f>
        <v>116.15</v>
      </c>
      <c r="AI70" s="151">
        <f t="shared" si="5"/>
        <v>44449.186000000002</v>
      </c>
      <c r="AJ70" s="147">
        <f>Valores!$C$36</f>
        <v>1046.83</v>
      </c>
      <c r="AK70" s="148">
        <f>Valores!$C$8</f>
        <v>0</v>
      </c>
      <c r="AL70" s="148">
        <f>Valores!$C$85</f>
        <v>3900</v>
      </c>
      <c r="AM70" s="148"/>
      <c r="AN70" s="150">
        <f>Valores!$C$52</f>
        <v>170.34</v>
      </c>
      <c r="AO70" s="152">
        <f t="shared" si="6"/>
        <v>4946.83</v>
      </c>
      <c r="AP70" s="153">
        <f>AI70*-Valores!$C$68</f>
        <v>-4889.4104600000001</v>
      </c>
      <c r="AQ70" s="153">
        <f>AI70*-Valores!$C$69</f>
        <v>0</v>
      </c>
      <c r="AR70" s="147">
        <f>AI70*-Valores!$C$70</f>
        <v>-2000.2133699999999</v>
      </c>
      <c r="AS70" s="147">
        <v>-159.43</v>
      </c>
      <c r="AT70" s="147">
        <f t="shared" si="7"/>
        <v>-53.83</v>
      </c>
      <c r="AU70" s="151">
        <f t="shared" si="8"/>
        <v>42293.132170000004</v>
      </c>
      <c r="AV70" s="155"/>
      <c r="AW70" s="155">
        <v>30</v>
      </c>
      <c r="AX70" s="140" t="s">
        <v>4</v>
      </c>
    </row>
    <row r="71" spans="1:50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774.38</v>
      </c>
      <c r="I71" s="144">
        <v>3010</v>
      </c>
      <c r="J71" s="145">
        <f>INT((I71*Valores!$C$2*100)+0.5)/100</f>
        <v>25898.639999999999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4899.7079999999996</v>
      </c>
      <c r="P71" s="145">
        <f t="shared" si="2"/>
        <v>0</v>
      </c>
      <c r="Q71" s="147">
        <f>Valores!$C$16</f>
        <v>6893.48</v>
      </c>
      <c r="R71" s="147">
        <f>Valores!$D$4</f>
        <v>4398.46</v>
      </c>
      <c r="S71" s="145">
        <f>Valores!$C$27</f>
        <v>4059.57</v>
      </c>
      <c r="T71" s="148">
        <f>IF($H$5="NO",Valores!$C$44,Valores!$C$44/2)</f>
        <v>2354.69</v>
      </c>
      <c r="U71" s="145">
        <f>Valores!$C$24</f>
        <v>3637.01</v>
      </c>
      <c r="V71" s="145">
        <f t="shared" si="12"/>
        <v>3637.01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50">
        <f>Valores!$C$30</f>
        <v>199.86</v>
      </c>
      <c r="AC71" s="145">
        <f t="shared" si="4"/>
        <v>0</v>
      </c>
      <c r="AD71" s="145">
        <f>Valores!$C$31</f>
        <v>199.86</v>
      </c>
      <c r="AE71" s="149">
        <v>0</v>
      </c>
      <c r="AF71" s="145">
        <f>INT(((AE71*Valores!$C$2)*100)+0.5)/100</f>
        <v>0</v>
      </c>
      <c r="AG71" s="145">
        <f>IF($H$5="NO",Valores!$C$59,Valores!$C$59/2)</f>
        <v>406.53</v>
      </c>
      <c r="AH71" s="145">
        <f>IF($H$5="NO",Valores!$C$61,Valores!$C$61/2)</f>
        <v>116.15</v>
      </c>
      <c r="AI71" s="151">
        <f t="shared" si="5"/>
        <v>53838.338000000003</v>
      </c>
      <c r="AJ71" s="147">
        <f>Valores!$C$36</f>
        <v>1046.83</v>
      </c>
      <c r="AK71" s="148">
        <f>Valores!$C$9</f>
        <v>0</v>
      </c>
      <c r="AL71" s="148">
        <f>Valores!$C$85</f>
        <v>3900</v>
      </c>
      <c r="AM71" s="148"/>
      <c r="AN71" s="150">
        <f>Valores!$C$52</f>
        <v>170.34</v>
      </c>
      <c r="AO71" s="152">
        <f t="shared" si="6"/>
        <v>4946.83</v>
      </c>
      <c r="AP71" s="153">
        <f>AI71*-Valores!$C$68</f>
        <v>-5922.2171800000006</v>
      </c>
      <c r="AQ71" s="153">
        <f>AI71*-Valores!$C$69</f>
        <v>0</v>
      </c>
      <c r="AR71" s="147">
        <f>AI71*-Valores!$C$70</f>
        <v>-2422.7252100000001</v>
      </c>
      <c r="AS71" s="147">
        <v>-159.43</v>
      </c>
      <c r="AT71" s="147">
        <f t="shared" si="7"/>
        <v>-53.83</v>
      </c>
      <c r="AU71" s="151">
        <f t="shared" si="8"/>
        <v>50226.965610000007</v>
      </c>
      <c r="AV71" s="155"/>
      <c r="AW71" s="155"/>
      <c r="AX71" s="140" t="s">
        <v>4</v>
      </c>
    </row>
    <row r="72" spans="1:50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671.13</v>
      </c>
      <c r="I72" s="144">
        <v>2162</v>
      </c>
      <c r="J72" s="145">
        <f>INT((I72*Valores!$C$2*100)+0.5)/100</f>
        <v>18602.28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3675.0359999999996</v>
      </c>
      <c r="P72" s="145">
        <f t="shared" si="2"/>
        <v>0</v>
      </c>
      <c r="Q72" s="147">
        <f>Valores!$C$16</f>
        <v>6893.48</v>
      </c>
      <c r="R72" s="147">
        <f>Valores!$D$4</f>
        <v>4398.46</v>
      </c>
      <c r="S72" s="159">
        <f>Valores!$C$27</f>
        <v>4059.57</v>
      </c>
      <c r="T72" s="148">
        <f>IF($H$5="NO",Valores!$C$43,Valores!$C$43/2)</f>
        <v>1589.82</v>
      </c>
      <c r="U72" s="145">
        <f>Valores!$C$24</f>
        <v>3637.01</v>
      </c>
      <c r="V72" s="145">
        <f t="shared" si="12"/>
        <v>3637.01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50">
        <f>Valores!$C$30</f>
        <v>199.86</v>
      </c>
      <c r="AC72" s="145">
        <f t="shared" si="4"/>
        <v>0</v>
      </c>
      <c r="AD72" s="145">
        <f>Valores!$C$31</f>
        <v>199.86</v>
      </c>
      <c r="AE72" s="149">
        <v>0</v>
      </c>
      <c r="AF72" s="145">
        <f>INT(((AE72*Valores!$C$2)*100)+0.5)/100</f>
        <v>0</v>
      </c>
      <c r="AG72" s="145">
        <f>IF($H$5="NO",Valores!$C$59,Valores!$C$59/2)</f>
        <v>406.53</v>
      </c>
      <c r="AH72" s="145">
        <f>IF($H$5="NO",Valores!$C$61,Valores!$C$61/2)</f>
        <v>116.15</v>
      </c>
      <c r="AI72" s="151">
        <f t="shared" si="5"/>
        <v>44449.186000000002</v>
      </c>
      <c r="AJ72" s="147">
        <f>Valores!$C$36</f>
        <v>1046.83</v>
      </c>
      <c r="AK72" s="148">
        <f>Valores!$C$8</f>
        <v>0</v>
      </c>
      <c r="AL72" s="148">
        <f>Valores!$C$85</f>
        <v>3900</v>
      </c>
      <c r="AM72" s="148"/>
      <c r="AN72" s="150">
        <f>Valores!$C$52</f>
        <v>170.34</v>
      </c>
      <c r="AO72" s="152">
        <f t="shared" si="6"/>
        <v>4946.83</v>
      </c>
      <c r="AP72" s="153">
        <f>AI72*-Valores!$C$68</f>
        <v>-4889.4104600000001</v>
      </c>
      <c r="AQ72" s="153">
        <f>AI72*-Valores!$C$69</f>
        <v>0</v>
      </c>
      <c r="AR72" s="147">
        <f>AI72*-Valores!$C$70</f>
        <v>-2000.2133699999999</v>
      </c>
      <c r="AS72" s="147">
        <v>-159.43</v>
      </c>
      <c r="AT72" s="147">
        <f t="shared" si="7"/>
        <v>-53.83</v>
      </c>
      <c r="AU72" s="151">
        <f t="shared" si="8"/>
        <v>42293.132170000004</v>
      </c>
      <c r="AV72" s="155"/>
      <c r="AW72" s="155">
        <v>25</v>
      </c>
      <c r="AX72" s="140" t="s">
        <v>4</v>
      </c>
    </row>
    <row r="73" spans="1:50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774.38</v>
      </c>
      <c r="I73" s="144">
        <v>2800</v>
      </c>
      <c r="J73" s="145">
        <f>INT((I73*Valores!$C$2*100)+0.5)/100</f>
        <v>24091.759999999998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4628.6759999999995</v>
      </c>
      <c r="P73" s="145">
        <f t="shared" ref="P73:P136" si="15">SUM(H73,J73,L73,N73,Z73,T73)*$J$2</f>
        <v>0</v>
      </c>
      <c r="Q73" s="147">
        <f>Valores!$C$16</f>
        <v>6893.48</v>
      </c>
      <c r="R73" s="147">
        <f>Valores!$D$4</f>
        <v>4398.46</v>
      </c>
      <c r="S73" s="145">
        <v>0</v>
      </c>
      <c r="T73" s="148">
        <f>IF($H$5="NO",Valores!$C$44,Valores!$C$44/2)</f>
        <v>2354.69</v>
      </c>
      <c r="U73" s="145">
        <f>Valores!$C$24</f>
        <v>3637.01</v>
      </c>
      <c r="V73" s="145">
        <f t="shared" si="12"/>
        <v>3637.01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50">
        <f>Valores!$C$30</f>
        <v>199.86</v>
      </c>
      <c r="AC73" s="145">
        <f t="shared" ref="AC73:AC136" si="16">SUM(H73,J73,L73,Z73,T73)*$H$3/100</f>
        <v>0</v>
      </c>
      <c r="AD73" s="145">
        <f>Valores!$C$31</f>
        <v>199.86</v>
      </c>
      <c r="AE73" s="149">
        <v>0</v>
      </c>
      <c r="AF73" s="145">
        <f>INT(((AE73*Valores!$C$2)*100)+0.5)/100</f>
        <v>0</v>
      </c>
      <c r="AG73" s="145">
        <f>IF($H$5="NO",Valores!$C$59,Valores!$C$59/2)</f>
        <v>406.53</v>
      </c>
      <c r="AH73" s="145">
        <f>IF($H$5="NO",Valores!$C$61,Valores!$C$61/2)</f>
        <v>116.15</v>
      </c>
      <c r="AI73" s="151">
        <f t="shared" ref="AI73:AI136" si="17">SUM(H73,J73,L73,N73,O73,P73,Q73,R73,S73,V73,W73,X73,Z73,AA73,AB73,AC73,AD73,AF73,T73,AG73,AH73)</f>
        <v>47700.856000000007</v>
      </c>
      <c r="AJ73" s="147">
        <f>Valores!$C$36</f>
        <v>1046.83</v>
      </c>
      <c r="AK73" s="148">
        <f>Valores!$C$9</f>
        <v>0</v>
      </c>
      <c r="AL73" s="148">
        <f>Valores!$C$86</f>
        <v>6500</v>
      </c>
      <c r="AM73" s="148"/>
      <c r="AN73" s="150">
        <f>Valores!$C$52</f>
        <v>170.34</v>
      </c>
      <c r="AO73" s="152">
        <f t="shared" ref="AO73:AO136" si="18">IF($H$4="SI",SUM(AJ73:AN73),SUM(AJ73:AL73))</f>
        <v>7546.83</v>
      </c>
      <c r="AP73" s="153">
        <f>AI73*-Valores!$C$68</f>
        <v>-5247.0941600000006</v>
      </c>
      <c r="AQ73" s="153">
        <f>AI73*-Valores!$C$69</f>
        <v>0</v>
      </c>
      <c r="AR73" s="147">
        <f>AI73*-Valores!$C$70</f>
        <v>-2146.5385200000001</v>
      </c>
      <c r="AS73" s="147">
        <v>-159.43</v>
      </c>
      <c r="AT73" s="147">
        <f t="shared" si="7"/>
        <v>-53.83</v>
      </c>
      <c r="AU73" s="151">
        <f t="shared" si="8"/>
        <v>47640.793320000004</v>
      </c>
      <c r="AV73" s="155"/>
      <c r="AW73" s="155"/>
      <c r="AX73" s="140" t="s">
        <v>8</v>
      </c>
    </row>
    <row r="74" spans="1:50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679.73</v>
      </c>
      <c r="I74" s="144">
        <v>2161</v>
      </c>
      <c r="J74" s="145">
        <f>INT((I74*Valores!$C$2*100)+0.5)/100</f>
        <v>18593.68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3675.0359999999996</v>
      </c>
      <c r="P74" s="145">
        <f t="shared" si="15"/>
        <v>0</v>
      </c>
      <c r="Q74" s="147">
        <f>Valores!$C$16</f>
        <v>6893.48</v>
      </c>
      <c r="R74" s="147">
        <f>Valores!$D$4</f>
        <v>4398.46</v>
      </c>
      <c r="S74" s="159">
        <f>Valores!$C$27</f>
        <v>4059.57</v>
      </c>
      <c r="T74" s="148">
        <f>IF($H$5="NO",Valores!$C$43,Valores!$C$43/2)</f>
        <v>1589.82</v>
      </c>
      <c r="U74" s="145">
        <f>Valores!$C$24</f>
        <v>3637.01</v>
      </c>
      <c r="V74" s="145">
        <f t="shared" si="12"/>
        <v>3637.01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50">
        <f>Valores!$C$30</f>
        <v>199.86</v>
      </c>
      <c r="AC74" s="145">
        <f t="shared" si="16"/>
        <v>0</v>
      </c>
      <c r="AD74" s="145">
        <f>Valores!$C$31</f>
        <v>199.86</v>
      </c>
      <c r="AE74" s="149">
        <v>0</v>
      </c>
      <c r="AF74" s="145">
        <f>INT(((AE74*Valores!$C$2)*100)+0.5)/100</f>
        <v>0</v>
      </c>
      <c r="AG74" s="145">
        <f>IF($H$5="NO",Valores!$C$59,Valores!$C$59/2)</f>
        <v>406.53</v>
      </c>
      <c r="AH74" s="145">
        <f>IF($H$5="NO",Valores!$C$61,Valores!$C$61/2)</f>
        <v>116.15</v>
      </c>
      <c r="AI74" s="151">
        <f t="shared" si="17"/>
        <v>44449.186000000002</v>
      </c>
      <c r="AJ74" s="147">
        <f>Valores!$C$36</f>
        <v>1046.83</v>
      </c>
      <c r="AK74" s="148">
        <f>Valores!$C$8</f>
        <v>0</v>
      </c>
      <c r="AL74" s="148">
        <f>Valores!$C$86</f>
        <v>6500</v>
      </c>
      <c r="AM74" s="148"/>
      <c r="AN74" s="150">
        <f>Valores!$C$52</f>
        <v>170.34</v>
      </c>
      <c r="AO74" s="152">
        <f t="shared" si="18"/>
        <v>7546.83</v>
      </c>
      <c r="AP74" s="153">
        <f>AI74*-Valores!$C$68</f>
        <v>-4889.4104600000001</v>
      </c>
      <c r="AQ74" s="153">
        <f>AI74*-Valores!$C$69</f>
        <v>0</v>
      </c>
      <c r="AR74" s="147">
        <f>AI74*-Valores!$C$70</f>
        <v>-2000.2133699999999</v>
      </c>
      <c r="AS74" s="147">
        <v>-159.43</v>
      </c>
      <c r="AT74" s="147">
        <f t="shared" ref="AT74:AT137" si="19">IF($H$6=0,-53.83,(-53.83+$H$6*(-53.83)))</f>
        <v>-53.83</v>
      </c>
      <c r="AU74" s="151">
        <f t="shared" ref="AU74:AU137" si="20">AI74+AO74+AQ74+AR74+AP74+AS74+AT74</f>
        <v>44893.132170000004</v>
      </c>
      <c r="AV74" s="155"/>
      <c r="AW74" s="155">
        <v>30</v>
      </c>
      <c r="AX74" s="140" t="s">
        <v>4</v>
      </c>
    </row>
    <row r="75" spans="1:50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774.38</v>
      </c>
      <c r="I75" s="144">
        <v>2720</v>
      </c>
      <c r="J75" s="145">
        <f>INT((I75*Valores!$C$2*100)+0.5)/100</f>
        <v>23403.42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4525.4249999999993</v>
      </c>
      <c r="P75" s="145">
        <f t="shared" si="15"/>
        <v>0</v>
      </c>
      <c r="Q75" s="147">
        <f>Valores!$C$16</f>
        <v>6893.48</v>
      </c>
      <c r="R75" s="147">
        <f>Valores!$D$4</f>
        <v>4398.46</v>
      </c>
      <c r="S75" s="145">
        <v>0</v>
      </c>
      <c r="T75" s="148">
        <f>IF($H$5="NO",Valores!$C$44,Valores!$C$44/2)</f>
        <v>2354.69</v>
      </c>
      <c r="U75" s="145">
        <f>Valores!$C$24</f>
        <v>3637.01</v>
      </c>
      <c r="V75" s="145">
        <f t="shared" si="12"/>
        <v>3637.01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50">
        <f>Valores!$C$30</f>
        <v>199.86</v>
      </c>
      <c r="AC75" s="145">
        <f t="shared" si="16"/>
        <v>0</v>
      </c>
      <c r="AD75" s="145">
        <f>Valores!$C$31</f>
        <v>199.86</v>
      </c>
      <c r="AE75" s="149">
        <v>0</v>
      </c>
      <c r="AF75" s="145">
        <f>INT(((AE75*Valores!$C$2)*100)+0.5)/100</f>
        <v>0</v>
      </c>
      <c r="AG75" s="145">
        <f>IF($H$5="NO",Valores!$C$59,Valores!$C$59/2)</f>
        <v>406.53</v>
      </c>
      <c r="AH75" s="145">
        <f>IF($H$5="NO",Valores!$C$61,Valores!$C$61/2)</f>
        <v>116.15</v>
      </c>
      <c r="AI75" s="151">
        <f t="shared" si="17"/>
        <v>46909.265000000007</v>
      </c>
      <c r="AJ75" s="147">
        <f>Valores!$C$36</f>
        <v>1046.83</v>
      </c>
      <c r="AK75" s="148">
        <f>Valores!$C$9</f>
        <v>0</v>
      </c>
      <c r="AL75" s="148">
        <f>Valores!$C$86</f>
        <v>6500</v>
      </c>
      <c r="AM75" s="148"/>
      <c r="AN75" s="150">
        <f>Valores!$C$52</f>
        <v>170.34</v>
      </c>
      <c r="AO75" s="152">
        <f t="shared" si="18"/>
        <v>7546.83</v>
      </c>
      <c r="AP75" s="153">
        <f>AI75*-Valores!$C$68</f>
        <v>-5160.019150000001</v>
      </c>
      <c r="AQ75" s="153">
        <f>AI75*-Valores!$C$69</f>
        <v>0</v>
      </c>
      <c r="AR75" s="147">
        <f>AI75*-Valores!$C$70</f>
        <v>-2110.9169250000004</v>
      </c>
      <c r="AS75" s="147">
        <v>-159.43</v>
      </c>
      <c r="AT75" s="147">
        <f t="shared" si="19"/>
        <v>-53.83</v>
      </c>
      <c r="AU75" s="151">
        <f t="shared" si="20"/>
        <v>46971.898925000009</v>
      </c>
      <c r="AV75" s="155"/>
      <c r="AW75" s="155"/>
      <c r="AX75" s="140" t="s">
        <v>8</v>
      </c>
    </row>
    <row r="76" spans="1:50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671.13</v>
      </c>
      <c r="I76" s="144">
        <v>1284</v>
      </c>
      <c r="J76" s="145">
        <f>INT((I76*Valores!$C$2*100)+0.5)/100</f>
        <v>11047.79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2534.8874999999998</v>
      </c>
      <c r="P76" s="145">
        <f t="shared" si="15"/>
        <v>0</v>
      </c>
      <c r="Q76" s="147">
        <f>Valores!$C$15</f>
        <v>6862.51</v>
      </c>
      <c r="R76" s="147">
        <f>Valores!$D$4</f>
        <v>4398.46</v>
      </c>
      <c r="S76" s="145">
        <f>Valores!$C$27</f>
        <v>4059.57</v>
      </c>
      <c r="T76" s="148">
        <f>IF($H$5="NO",Valores!$C$43,Valores!$C$43/2)</f>
        <v>1589.82</v>
      </c>
      <c r="U76" s="159">
        <f>Valores!$C$25</f>
        <v>3590.51</v>
      </c>
      <c r="V76" s="145">
        <f t="shared" si="12"/>
        <v>3590.51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50">
        <f>Valores!$C$30</f>
        <v>199.86</v>
      </c>
      <c r="AC76" s="145">
        <f t="shared" si="16"/>
        <v>0</v>
      </c>
      <c r="AD76" s="145">
        <f>Valores!$C$31</f>
        <v>199.86</v>
      </c>
      <c r="AE76" s="149">
        <v>0</v>
      </c>
      <c r="AF76" s="145">
        <f>INT(((AE76*Valores!$C$2)*100)+0.5)/100</f>
        <v>0</v>
      </c>
      <c r="AG76" s="145">
        <f>IF($H$5="NO",Valores!$C$59,Valores!$C$59/2)</f>
        <v>406.53</v>
      </c>
      <c r="AH76" s="145">
        <f>IF($H$5="NO",Valores!$C$61,Valores!$C$61/2)</f>
        <v>116.15</v>
      </c>
      <c r="AI76" s="151">
        <f t="shared" si="17"/>
        <v>35677.077499999999</v>
      </c>
      <c r="AJ76" s="147">
        <f>Valores!$C$36</f>
        <v>1046.83</v>
      </c>
      <c r="AK76" s="148">
        <f>Valores!$C$8</f>
        <v>0</v>
      </c>
      <c r="AL76" s="148">
        <f>Valores!$C$84</f>
        <v>3250</v>
      </c>
      <c r="AM76" s="148"/>
      <c r="AN76" s="150">
        <f>Valores!$C$52</f>
        <v>170.34</v>
      </c>
      <c r="AO76" s="152">
        <f t="shared" si="18"/>
        <v>4296.83</v>
      </c>
      <c r="AP76" s="153">
        <f>AI76*-Valores!$C$68</f>
        <v>-3924.478525</v>
      </c>
      <c r="AQ76" s="153">
        <f>AI76*-Valores!$C$69</f>
        <v>0</v>
      </c>
      <c r="AR76" s="147">
        <f>AI76*-Valores!$C$70</f>
        <v>-1605.4684874999998</v>
      </c>
      <c r="AS76" s="147">
        <v>-159.43</v>
      </c>
      <c r="AT76" s="147">
        <f t="shared" si="19"/>
        <v>-53.83</v>
      </c>
      <c r="AU76" s="151">
        <f t="shared" si="20"/>
        <v>34230.700487499998</v>
      </c>
      <c r="AV76" s="155"/>
      <c r="AW76" s="155">
        <v>30</v>
      </c>
      <c r="AX76" s="140" t="s">
        <v>4</v>
      </c>
    </row>
    <row r="77" spans="1:50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671.13</v>
      </c>
      <c r="I77" s="144">
        <v>1284</v>
      </c>
      <c r="J77" s="145">
        <f>INT((I77*Valores!$C$2*100)+0.5)/100</f>
        <v>11047.79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2534.8874999999998</v>
      </c>
      <c r="P77" s="145">
        <f t="shared" si="15"/>
        <v>0</v>
      </c>
      <c r="Q77" s="147">
        <f>Valores!$C$15</f>
        <v>6862.51</v>
      </c>
      <c r="R77" s="147">
        <f>Valores!$D$4</f>
        <v>4398.46</v>
      </c>
      <c r="S77" s="159">
        <f>Valores!$C$27</f>
        <v>4059.57</v>
      </c>
      <c r="T77" s="148">
        <f>IF($H$5="NO",Valores!$C$43,Valores!$C$43/2)</f>
        <v>1589.82</v>
      </c>
      <c r="U77" s="159">
        <f>Valores!$C$25</f>
        <v>3590.51</v>
      </c>
      <c r="V77" s="145">
        <f t="shared" si="12"/>
        <v>3590.51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50">
        <f>Valores!$C$30</f>
        <v>199.86</v>
      </c>
      <c r="AC77" s="145">
        <f t="shared" si="16"/>
        <v>0</v>
      </c>
      <c r="AD77" s="145">
        <f>Valores!$C$31</f>
        <v>199.86</v>
      </c>
      <c r="AE77" s="149">
        <v>0</v>
      </c>
      <c r="AF77" s="145">
        <f>INT(((AE77*Valores!$C$2)*100)+0.5)/100</f>
        <v>0</v>
      </c>
      <c r="AG77" s="145">
        <f>IF($H$5="NO",Valores!$C$59,Valores!$C$59/2)</f>
        <v>406.53</v>
      </c>
      <c r="AH77" s="145">
        <f>IF($H$5="NO",Valores!$C$61,Valores!$C$61/2)</f>
        <v>116.15</v>
      </c>
      <c r="AI77" s="151">
        <f t="shared" si="17"/>
        <v>35677.077499999999</v>
      </c>
      <c r="AJ77" s="147">
        <f>Valores!$C$36</f>
        <v>1046.83</v>
      </c>
      <c r="AK77" s="148">
        <f>Valores!$C$8</f>
        <v>0</v>
      </c>
      <c r="AL77" s="148">
        <f>Valores!$C$84</f>
        <v>3250</v>
      </c>
      <c r="AM77" s="148"/>
      <c r="AN77" s="150">
        <v>0</v>
      </c>
      <c r="AO77" s="152">
        <f t="shared" si="18"/>
        <v>4296.83</v>
      </c>
      <c r="AP77" s="153">
        <f>AI77*-Valores!$C$68</f>
        <v>-3924.478525</v>
      </c>
      <c r="AQ77" s="153">
        <f>AI77*-Valores!$C$69</f>
        <v>0</v>
      </c>
      <c r="AR77" s="147">
        <f>AI77*-Valores!$C$70</f>
        <v>-1605.4684874999998</v>
      </c>
      <c r="AS77" s="147">
        <v>-159.43</v>
      </c>
      <c r="AT77" s="147">
        <f t="shared" si="19"/>
        <v>-53.83</v>
      </c>
      <c r="AU77" s="151">
        <f t="shared" si="20"/>
        <v>34230.700487499998</v>
      </c>
      <c r="AV77" s="155"/>
      <c r="AW77" s="155"/>
      <c r="AX77" s="140" t="s">
        <v>8</v>
      </c>
    </row>
    <row r="78" spans="1:50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671.13</v>
      </c>
      <c r="I78" s="144">
        <v>1284</v>
      </c>
      <c r="J78" s="145">
        <f>INT((I78*Valores!$C$2*100)+0.5)/100</f>
        <v>11047.79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1996.3109999999999</v>
      </c>
      <c r="P78" s="145">
        <f t="shared" si="15"/>
        <v>0</v>
      </c>
      <c r="Q78" s="147">
        <f>Valores!$C$20</f>
        <v>6630.2</v>
      </c>
      <c r="R78" s="147">
        <f>Valores!$D$4</f>
        <v>4398.46</v>
      </c>
      <c r="S78" s="159">
        <f>Valores!$C$27</f>
        <v>4059.57</v>
      </c>
      <c r="T78" s="148">
        <f>IF($H$5="NO",Valores!$C$43,Valores!$C$43/2)</f>
        <v>1589.82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50">
        <f>Valores!$C$30</f>
        <v>199.86</v>
      </c>
      <c r="AC78" s="145">
        <f t="shared" si="16"/>
        <v>0</v>
      </c>
      <c r="AD78" s="145">
        <f>Valores!$C$31</f>
        <v>199.86</v>
      </c>
      <c r="AE78" s="149">
        <v>0</v>
      </c>
      <c r="AF78" s="145">
        <f>INT(((AE78*Valores!$C$2)*100)+0.5)/100</f>
        <v>0</v>
      </c>
      <c r="AG78" s="145">
        <f>IF($H$5="NO",Valores!$C$59,Valores!$C$59/2)</f>
        <v>406.53</v>
      </c>
      <c r="AH78" s="145">
        <f>IF($H$5="NO",Valores!$C$61,Valores!$C$61/2)</f>
        <v>116.15</v>
      </c>
      <c r="AI78" s="151">
        <f t="shared" si="17"/>
        <v>31315.681</v>
      </c>
      <c r="AJ78" s="147">
        <f>Valores!$C$36</f>
        <v>1046.83</v>
      </c>
      <c r="AK78" s="148">
        <f>Valores!$C$8</f>
        <v>0</v>
      </c>
      <c r="AL78" s="148">
        <f>Valores!$C$84</f>
        <v>3250</v>
      </c>
      <c r="AM78" s="148"/>
      <c r="AN78" s="150">
        <v>0</v>
      </c>
      <c r="AO78" s="152">
        <f t="shared" si="18"/>
        <v>4296.83</v>
      </c>
      <c r="AP78" s="153">
        <f>AI78*-Valores!$C$68</f>
        <v>-3444.7249099999999</v>
      </c>
      <c r="AQ78" s="153">
        <f>AI78*-Valores!$C$69</f>
        <v>0</v>
      </c>
      <c r="AR78" s="147">
        <f>AI78*-Valores!$C$70</f>
        <v>-1409.205645</v>
      </c>
      <c r="AS78" s="147">
        <v>-159.43</v>
      </c>
      <c r="AT78" s="147">
        <f t="shared" si="19"/>
        <v>-53.83</v>
      </c>
      <c r="AU78" s="151">
        <f t="shared" si="20"/>
        <v>30545.320444999994</v>
      </c>
      <c r="AV78" s="155"/>
      <c r="AW78" s="155"/>
      <c r="AX78" s="140" t="s">
        <v>8</v>
      </c>
    </row>
    <row r="79" spans="1:50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705.54</v>
      </c>
      <c r="I79" s="144">
        <v>2038</v>
      </c>
      <c r="J79" s="145">
        <f>INT((I79*Valores!$C$2*100)+0.5)/100</f>
        <v>17535.36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3520.1595000000002</v>
      </c>
      <c r="P79" s="145">
        <f t="shared" si="15"/>
        <v>0</v>
      </c>
      <c r="Q79" s="163">
        <f>Valores!$C$16</f>
        <v>6893.48</v>
      </c>
      <c r="R79" s="163">
        <f>Valores!$D$4</f>
        <v>4398.46</v>
      </c>
      <c r="S79" s="162">
        <f>Valores!$C$27</f>
        <v>4059.57</v>
      </c>
      <c r="T79" s="148">
        <f>IF($H$5="NO",Valores!$C$43,Valores!$C$43/2)</f>
        <v>1589.82</v>
      </c>
      <c r="U79" s="148">
        <f>Valores!$C$24</f>
        <v>3637.01</v>
      </c>
      <c r="V79" s="145">
        <f t="shared" si="12"/>
        <v>3637.01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50">
        <f>Valores!$C$30</f>
        <v>199.86</v>
      </c>
      <c r="AC79" s="145">
        <f t="shared" si="16"/>
        <v>0</v>
      </c>
      <c r="AD79" s="145">
        <f>Valores!$C$31</f>
        <v>199.86</v>
      </c>
      <c r="AE79" s="149">
        <v>0</v>
      </c>
      <c r="AF79" s="145">
        <f>INT(((AE79*Valores!$C$2)*100)+0.5)/100</f>
        <v>0</v>
      </c>
      <c r="AG79" s="145">
        <f>IF($H$5="NO",Valores!$C$59,Valores!$C$59/2)</f>
        <v>406.53</v>
      </c>
      <c r="AH79" s="145">
        <f>IF($H$5="NO",Valores!$C$61,Valores!$C$61/2)</f>
        <v>116.15</v>
      </c>
      <c r="AI79" s="151">
        <f t="shared" si="17"/>
        <v>43261.799500000008</v>
      </c>
      <c r="AJ79" s="147">
        <f>Valores!$C$36</f>
        <v>1046.83</v>
      </c>
      <c r="AK79" s="148">
        <f>Valores!$C$8</f>
        <v>0</v>
      </c>
      <c r="AL79" s="148">
        <f>Valores!$C$84</f>
        <v>3250</v>
      </c>
      <c r="AM79" s="148"/>
      <c r="AN79" s="150">
        <f>Valores!$C$52</f>
        <v>170.34</v>
      </c>
      <c r="AO79" s="152">
        <f t="shared" si="18"/>
        <v>4296.83</v>
      </c>
      <c r="AP79" s="153">
        <f>AI79*-Valores!$C$68</f>
        <v>-4758.7979450000012</v>
      </c>
      <c r="AQ79" s="153">
        <f>AI79*-Valores!$C$69</f>
        <v>0</v>
      </c>
      <c r="AR79" s="147">
        <f>AI79*-Valores!$C$70</f>
        <v>-1946.7809775000003</v>
      </c>
      <c r="AS79" s="147">
        <v>-159.43</v>
      </c>
      <c r="AT79" s="147">
        <f t="shared" si="19"/>
        <v>-53.83</v>
      </c>
      <c r="AU79" s="151">
        <f t="shared" si="20"/>
        <v>40639.790577500011</v>
      </c>
      <c r="AV79" s="155"/>
      <c r="AW79" s="155">
        <v>25</v>
      </c>
      <c r="AX79" s="140" t="s">
        <v>4</v>
      </c>
    </row>
    <row r="80" spans="1:50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671.13</v>
      </c>
      <c r="I80" s="144">
        <v>2072</v>
      </c>
      <c r="J80" s="145">
        <f>INT((I80*Valores!$C$2*100)+0.5)/100</f>
        <v>17827.900000000001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3558.8789999999999</v>
      </c>
      <c r="P80" s="145">
        <f t="shared" si="15"/>
        <v>0</v>
      </c>
      <c r="Q80" s="163">
        <f>Valores!$C$16</f>
        <v>6893.48</v>
      </c>
      <c r="R80" s="163">
        <f>Valores!$D$4</f>
        <v>4398.46</v>
      </c>
      <c r="S80" s="162">
        <f>Valores!$C$27</f>
        <v>4059.57</v>
      </c>
      <c r="T80" s="148">
        <f>IF($H$5="NO",Valores!$C$43,Valores!$C$43/2)</f>
        <v>1589.82</v>
      </c>
      <c r="U80" s="148">
        <f>Valores!$C$24</f>
        <v>3637.01</v>
      </c>
      <c r="V80" s="145">
        <f t="shared" si="12"/>
        <v>3637.01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50">
        <f>Valores!$C$30</f>
        <v>199.86</v>
      </c>
      <c r="AC80" s="145">
        <f t="shared" si="16"/>
        <v>0</v>
      </c>
      <c r="AD80" s="145">
        <f>Valores!$C$31</f>
        <v>199.86</v>
      </c>
      <c r="AE80" s="149">
        <v>0</v>
      </c>
      <c r="AF80" s="145">
        <f>INT(((AE80*Valores!$C$2)*100)+0.5)/100</f>
        <v>0</v>
      </c>
      <c r="AG80" s="145">
        <f>IF($H$5="NO",Valores!$C$59,Valores!$C$59/2)</f>
        <v>406.53</v>
      </c>
      <c r="AH80" s="145">
        <f>IF($H$5="NO",Valores!$C$61,Valores!$C$61/2)</f>
        <v>116.15</v>
      </c>
      <c r="AI80" s="151">
        <f t="shared" si="17"/>
        <v>43558.649000000005</v>
      </c>
      <c r="AJ80" s="147">
        <f>Valores!$C$36</f>
        <v>1046.83</v>
      </c>
      <c r="AK80" s="148">
        <f>Valores!$C$8</f>
        <v>0</v>
      </c>
      <c r="AL80" s="148">
        <f>Valores!$C$86</f>
        <v>6500</v>
      </c>
      <c r="AM80" s="148"/>
      <c r="AN80" s="150">
        <f>Valores!$C$52</f>
        <v>170.34</v>
      </c>
      <c r="AO80" s="152">
        <f t="shared" si="18"/>
        <v>7546.83</v>
      </c>
      <c r="AP80" s="153">
        <f>AI80*-Valores!$C$68</f>
        <v>-4791.4513900000002</v>
      </c>
      <c r="AQ80" s="153">
        <f>AI80*-Valores!$C$69</f>
        <v>0</v>
      </c>
      <c r="AR80" s="147">
        <f>AI80*-Valores!$C$70</f>
        <v>-1960.1392050000002</v>
      </c>
      <c r="AS80" s="147">
        <v>-159.43</v>
      </c>
      <c r="AT80" s="147">
        <f t="shared" si="19"/>
        <v>-53.83</v>
      </c>
      <c r="AU80" s="151">
        <f t="shared" si="20"/>
        <v>44140.628405000003</v>
      </c>
      <c r="AV80" s="155"/>
      <c r="AW80" s="155">
        <v>30</v>
      </c>
      <c r="AX80" s="140" t="s">
        <v>4</v>
      </c>
    </row>
    <row r="81" spans="1:50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671.13</v>
      </c>
      <c r="I81" s="144">
        <v>1770</v>
      </c>
      <c r="J81" s="145">
        <f>INT((I81*Valores!$C$2*100)+0.5)/100</f>
        <v>15229.43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3169.1084999999998</v>
      </c>
      <c r="P81" s="145">
        <f t="shared" si="15"/>
        <v>0</v>
      </c>
      <c r="Q81" s="163">
        <f>Valores!$C$16</f>
        <v>6893.48</v>
      </c>
      <c r="R81" s="163">
        <f>Valores!$D$4</f>
        <v>4398.46</v>
      </c>
      <c r="S81" s="148">
        <f>Valores!$C$27</f>
        <v>4059.57</v>
      </c>
      <c r="T81" s="148">
        <f>IF($H$5="NO",Valores!$C$43,Valores!$C$43/2)</f>
        <v>1589.82</v>
      </c>
      <c r="U81" s="148">
        <f>Valores!$C$24</f>
        <v>3637.01</v>
      </c>
      <c r="V81" s="145">
        <f t="shared" si="12"/>
        <v>3637.01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50">
        <f>Valores!$C$30</f>
        <v>199.86</v>
      </c>
      <c r="AC81" s="145">
        <f t="shared" si="16"/>
        <v>0</v>
      </c>
      <c r="AD81" s="145">
        <f>Valores!$C$31</f>
        <v>199.86</v>
      </c>
      <c r="AE81" s="149">
        <v>0</v>
      </c>
      <c r="AF81" s="145">
        <f>INT(((AE81*Valores!$C$2)*100)+0.5)/100</f>
        <v>0</v>
      </c>
      <c r="AG81" s="145">
        <f>IF($H$5="NO",Valores!$C$59,Valores!$C$59/2)</f>
        <v>406.53</v>
      </c>
      <c r="AH81" s="145">
        <f>IF($H$5="NO",Valores!$C$61,Valores!$C$61/2)</f>
        <v>116.15</v>
      </c>
      <c r="AI81" s="151">
        <f t="shared" si="17"/>
        <v>40570.408500000005</v>
      </c>
      <c r="AJ81" s="147">
        <f>Valores!$C$36</f>
        <v>1046.83</v>
      </c>
      <c r="AK81" s="148">
        <f>Valores!$C$8</f>
        <v>0</v>
      </c>
      <c r="AL81" s="148">
        <f>Valores!$C$86</f>
        <v>6500</v>
      </c>
      <c r="AM81" s="148"/>
      <c r="AN81" s="150">
        <f>Valores!$C$52</f>
        <v>170.34</v>
      </c>
      <c r="AO81" s="152">
        <f t="shared" si="18"/>
        <v>7546.83</v>
      </c>
      <c r="AP81" s="153">
        <f>AI81*-Valores!$C$68</f>
        <v>-4462.7449350000006</v>
      </c>
      <c r="AQ81" s="153">
        <f>AI81*-Valores!$C$69</f>
        <v>0</v>
      </c>
      <c r="AR81" s="147">
        <f>AI81*-Valores!$C$70</f>
        <v>-1825.6683825000002</v>
      </c>
      <c r="AS81" s="147">
        <v>-159.43</v>
      </c>
      <c r="AT81" s="147">
        <f t="shared" si="19"/>
        <v>-53.83</v>
      </c>
      <c r="AU81" s="151">
        <f t="shared" si="20"/>
        <v>41615.565182500002</v>
      </c>
      <c r="AV81" s="155"/>
      <c r="AW81" s="155"/>
      <c r="AX81" s="140" t="s">
        <v>4</v>
      </c>
    </row>
    <row r="82" spans="1:50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662.52</v>
      </c>
      <c r="I82" s="144">
        <v>2073</v>
      </c>
      <c r="J82" s="145">
        <f>INT((I82*Valores!$C$2*100)+0.5)/100</f>
        <v>17836.509999999998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3558.8789999999999</v>
      </c>
      <c r="P82" s="145">
        <f t="shared" si="15"/>
        <v>0</v>
      </c>
      <c r="Q82" s="163">
        <f>Valores!$C$16</f>
        <v>6893.48</v>
      </c>
      <c r="R82" s="163">
        <f>Valores!$D$4</f>
        <v>4398.46</v>
      </c>
      <c r="S82" s="162">
        <f>Valores!$C$27</f>
        <v>4059.57</v>
      </c>
      <c r="T82" s="148">
        <f>IF($H$5="NO",Valores!$C$43,Valores!$C$43/2)</f>
        <v>1589.82</v>
      </c>
      <c r="U82" s="148">
        <f>Valores!$C$24</f>
        <v>3637.01</v>
      </c>
      <c r="V82" s="145">
        <f t="shared" si="12"/>
        <v>3637.01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50">
        <f>Valores!$C$30</f>
        <v>199.86</v>
      </c>
      <c r="AC82" s="145">
        <f t="shared" si="16"/>
        <v>0</v>
      </c>
      <c r="AD82" s="145">
        <f>Valores!$C$31</f>
        <v>199.86</v>
      </c>
      <c r="AE82" s="149">
        <v>0</v>
      </c>
      <c r="AF82" s="145">
        <f>INT(((AE82*Valores!$C$2)*100)+0.5)/100</f>
        <v>0</v>
      </c>
      <c r="AG82" s="145">
        <f>IF($H$5="NO",Valores!$C$59,Valores!$C$59/2)</f>
        <v>406.53</v>
      </c>
      <c r="AH82" s="145">
        <f>IF($H$5="NO",Valores!$C$61,Valores!$C$61/2)</f>
        <v>116.15</v>
      </c>
      <c r="AI82" s="151">
        <f t="shared" si="17"/>
        <v>43558.649000000005</v>
      </c>
      <c r="AJ82" s="147">
        <f>Valores!$C$36</f>
        <v>1046.83</v>
      </c>
      <c r="AK82" s="148">
        <f>Valores!$C$8</f>
        <v>0</v>
      </c>
      <c r="AL82" s="148">
        <f>Valores!$C$84</f>
        <v>3250</v>
      </c>
      <c r="AM82" s="148"/>
      <c r="AN82" s="150">
        <f>Valores!$C$52</f>
        <v>170.34</v>
      </c>
      <c r="AO82" s="152">
        <f t="shared" si="18"/>
        <v>4296.83</v>
      </c>
      <c r="AP82" s="153">
        <f>AI82*-Valores!$C$68</f>
        <v>-4791.4513900000002</v>
      </c>
      <c r="AQ82" s="153">
        <f>AI82*-Valores!$C$69</f>
        <v>0</v>
      </c>
      <c r="AR82" s="147">
        <f>AI82*-Valores!$C$70</f>
        <v>-1960.1392050000002</v>
      </c>
      <c r="AS82" s="147">
        <v>-159.43</v>
      </c>
      <c r="AT82" s="147">
        <f t="shared" si="19"/>
        <v>-53.83</v>
      </c>
      <c r="AU82" s="151">
        <f t="shared" si="20"/>
        <v>40890.628405000003</v>
      </c>
      <c r="AV82" s="155"/>
      <c r="AW82" s="155">
        <v>25</v>
      </c>
      <c r="AX82" s="140" t="s">
        <v>8</v>
      </c>
    </row>
    <row r="83" spans="1:50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653.91999999999996</v>
      </c>
      <c r="I83" s="144">
        <v>1872</v>
      </c>
      <c r="J83" s="145">
        <f>INT((I83*Valores!$C$2*100)+0.5)/100</f>
        <v>16107.06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3298.1714999999995</v>
      </c>
      <c r="P83" s="145">
        <f t="shared" si="15"/>
        <v>0</v>
      </c>
      <c r="Q83" s="163">
        <f>Valores!$C$16</f>
        <v>6893.48</v>
      </c>
      <c r="R83" s="163">
        <f>Valores!$D$4</f>
        <v>4398.46</v>
      </c>
      <c r="S83" s="148">
        <v>0</v>
      </c>
      <c r="T83" s="148">
        <f>IF($H$5="NO",Valores!$C$43,Valores!$C$43/2)</f>
        <v>1589.82</v>
      </c>
      <c r="U83" s="148">
        <f>Valores!$C$24</f>
        <v>3637.01</v>
      </c>
      <c r="V83" s="145">
        <f t="shared" si="12"/>
        <v>3637.01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50">
        <f>Valores!$C$30</f>
        <v>199.86</v>
      </c>
      <c r="AC83" s="145">
        <f t="shared" si="16"/>
        <v>0</v>
      </c>
      <c r="AD83" s="145">
        <f>Valores!$C$31</f>
        <v>199.86</v>
      </c>
      <c r="AE83" s="149">
        <v>0</v>
      </c>
      <c r="AF83" s="145">
        <f>INT(((AE83*Valores!$C$2)*100)+0.5)/100</f>
        <v>0</v>
      </c>
      <c r="AG83" s="145">
        <f>IF($H$5="NO",Valores!$C$59,Valores!$C$59/2)</f>
        <v>406.53</v>
      </c>
      <c r="AH83" s="145">
        <f>IF($H$5="NO",Valores!$C$61,Valores!$C$61/2)</f>
        <v>116.15</v>
      </c>
      <c r="AI83" s="151">
        <f t="shared" si="17"/>
        <v>37500.321499999998</v>
      </c>
      <c r="AJ83" s="147">
        <f>Valores!$C$36</f>
        <v>1046.83</v>
      </c>
      <c r="AK83" s="148">
        <f>Valores!$C$8</f>
        <v>0</v>
      </c>
      <c r="AL83" s="148">
        <f>Valores!$C$84</f>
        <v>3250</v>
      </c>
      <c r="AM83" s="148"/>
      <c r="AN83" s="150">
        <f>Valores!$C$52</f>
        <v>170.34</v>
      </c>
      <c r="AO83" s="152">
        <f t="shared" si="18"/>
        <v>4296.83</v>
      </c>
      <c r="AP83" s="153">
        <f>AI83*-Valores!$C$68</f>
        <v>-4125.0353649999997</v>
      </c>
      <c r="AQ83" s="153">
        <f>AI83*-Valores!$C$69</f>
        <v>0</v>
      </c>
      <c r="AR83" s="147">
        <f>AI83*-Valores!$C$70</f>
        <v>-1687.5144674999999</v>
      </c>
      <c r="AS83" s="147">
        <v>-159.43</v>
      </c>
      <c r="AT83" s="147">
        <f t="shared" si="19"/>
        <v>-53.83</v>
      </c>
      <c r="AU83" s="151">
        <f t="shared" si="20"/>
        <v>35771.341667499997</v>
      </c>
      <c r="AV83" s="155"/>
      <c r="AW83" s="155">
        <v>30</v>
      </c>
      <c r="AX83" s="140" t="s">
        <v>8</v>
      </c>
    </row>
    <row r="84" spans="1:50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645.32000000000005</v>
      </c>
      <c r="I84" s="144">
        <v>1873</v>
      </c>
      <c r="J84" s="145">
        <f>INT((I84*Valores!$C$2*100)+0.5)/100</f>
        <v>16115.67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3298.1729999999998</v>
      </c>
      <c r="P84" s="145">
        <f t="shared" si="15"/>
        <v>0</v>
      </c>
      <c r="Q84" s="163">
        <f>Valores!$C$16</f>
        <v>6893.48</v>
      </c>
      <c r="R84" s="163">
        <f>Valores!$D$4</f>
        <v>4398.46</v>
      </c>
      <c r="S84" s="162">
        <f>Valores!$C$27</f>
        <v>4059.57</v>
      </c>
      <c r="T84" s="148">
        <f>IF($H$5="NO",Valores!$C$43,Valores!$C$43/2)</f>
        <v>1589.82</v>
      </c>
      <c r="U84" s="148">
        <f>Valores!$C$24</f>
        <v>3637.01</v>
      </c>
      <c r="V84" s="145">
        <f t="shared" si="12"/>
        <v>3637.01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50">
        <f>Valores!$C$30</f>
        <v>199.86</v>
      </c>
      <c r="AC84" s="145">
        <f t="shared" si="16"/>
        <v>0</v>
      </c>
      <c r="AD84" s="145">
        <f>Valores!$C$31</f>
        <v>199.86</v>
      </c>
      <c r="AE84" s="149">
        <v>0</v>
      </c>
      <c r="AF84" s="145">
        <f>INT(((AE84*Valores!$C$2)*100)+0.5)/100</f>
        <v>0</v>
      </c>
      <c r="AG84" s="145">
        <f>IF($H$5="NO",Valores!$C$59,Valores!$C$59/2)</f>
        <v>406.53</v>
      </c>
      <c r="AH84" s="145">
        <f>IF($H$5="NO",Valores!$C$61,Valores!$C$61/2)</f>
        <v>116.15</v>
      </c>
      <c r="AI84" s="151">
        <f t="shared" si="17"/>
        <v>41559.903000000006</v>
      </c>
      <c r="AJ84" s="147">
        <f>Valores!$C$36</f>
        <v>1046.83</v>
      </c>
      <c r="AK84" s="148">
        <f>Valores!$C$8</f>
        <v>0</v>
      </c>
      <c r="AL84" s="148">
        <f>Valores!$C$85</f>
        <v>3900</v>
      </c>
      <c r="AM84" s="148"/>
      <c r="AN84" s="150">
        <f>Valores!$C$52</f>
        <v>170.34</v>
      </c>
      <c r="AO84" s="152">
        <f t="shared" si="18"/>
        <v>4946.83</v>
      </c>
      <c r="AP84" s="153">
        <f>AI84*-Valores!$C$68</f>
        <v>-4571.5893300000007</v>
      </c>
      <c r="AQ84" s="153">
        <f>AI84*-Valores!$C$69</f>
        <v>0</v>
      </c>
      <c r="AR84" s="147">
        <f>AI84*-Valores!$C$70</f>
        <v>-1870.1956350000003</v>
      </c>
      <c r="AS84" s="147">
        <v>-159.43</v>
      </c>
      <c r="AT84" s="147">
        <f t="shared" si="19"/>
        <v>-53.83</v>
      </c>
      <c r="AU84" s="151">
        <f t="shared" si="20"/>
        <v>39851.688034999999</v>
      </c>
      <c r="AV84" s="155"/>
      <c r="AW84" s="155">
        <v>25</v>
      </c>
      <c r="AX84" s="140" t="s">
        <v>4</v>
      </c>
    </row>
    <row r="85" spans="1:50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653.91999999999996</v>
      </c>
      <c r="I85" s="144">
        <v>1752</v>
      </c>
      <c r="J85" s="145">
        <f>INT((I85*Valores!$C$2*100)+0.5)/100</f>
        <v>15074.56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3143.2964999999995</v>
      </c>
      <c r="P85" s="145">
        <f t="shared" si="15"/>
        <v>0</v>
      </c>
      <c r="Q85" s="163">
        <f>Valores!$C$15</f>
        <v>6862.51</v>
      </c>
      <c r="R85" s="163">
        <f>Valores!$D$4</f>
        <v>4398.46</v>
      </c>
      <c r="S85" s="162">
        <f>Valores!$C$27</f>
        <v>4059.57</v>
      </c>
      <c r="T85" s="148">
        <f>IF($H$5="NO",Valores!$C$43,Valores!$C$43/2)</f>
        <v>1589.82</v>
      </c>
      <c r="U85" s="148">
        <f>Valores!$C$24</f>
        <v>3637.01</v>
      </c>
      <c r="V85" s="145">
        <f t="shared" si="12"/>
        <v>3637.01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50">
        <f>Valores!$C$30</f>
        <v>199.86</v>
      </c>
      <c r="AC85" s="145">
        <f t="shared" si="16"/>
        <v>0</v>
      </c>
      <c r="AD85" s="145">
        <f>Valores!$C$31</f>
        <v>199.86</v>
      </c>
      <c r="AE85" s="149">
        <v>0</v>
      </c>
      <c r="AF85" s="145">
        <f>INT(((AE85*Valores!$C$2)*100)+0.5)/100</f>
        <v>0</v>
      </c>
      <c r="AG85" s="145">
        <f>IF($H$5="NO",Valores!$C$59,Valores!$C$59/2)</f>
        <v>406.53</v>
      </c>
      <c r="AH85" s="145">
        <f>IF($H$5="NO",Valores!$C$61,Valores!$C$61/2)</f>
        <v>116.15</v>
      </c>
      <c r="AI85" s="151">
        <f t="shared" si="17"/>
        <v>40341.546500000004</v>
      </c>
      <c r="AJ85" s="147">
        <f>Valores!$C$36</f>
        <v>1046.83</v>
      </c>
      <c r="AK85" s="148">
        <f>Valores!$C$8</f>
        <v>0</v>
      </c>
      <c r="AL85" s="148">
        <f>Valores!$C$84</f>
        <v>3250</v>
      </c>
      <c r="AM85" s="148"/>
      <c r="AN85" s="150">
        <f>Valores!$C$52</f>
        <v>170.34</v>
      </c>
      <c r="AO85" s="152">
        <f t="shared" si="18"/>
        <v>4296.83</v>
      </c>
      <c r="AP85" s="153">
        <f>AI85*-Valores!$C$68</f>
        <v>-4437.5701150000004</v>
      </c>
      <c r="AQ85" s="153">
        <f>AI85*-Valores!$C$69</f>
        <v>0</v>
      </c>
      <c r="AR85" s="147">
        <f>AI85*-Valores!$C$70</f>
        <v>-1815.3695925000002</v>
      </c>
      <c r="AS85" s="147">
        <v>-159.43</v>
      </c>
      <c r="AT85" s="147">
        <f t="shared" si="19"/>
        <v>-53.83</v>
      </c>
      <c r="AU85" s="151">
        <f t="shared" si="20"/>
        <v>38172.176792500002</v>
      </c>
      <c r="AV85" s="155"/>
      <c r="AW85" s="155">
        <v>25</v>
      </c>
      <c r="AX85" s="140" t="s">
        <v>8</v>
      </c>
    </row>
    <row r="86" spans="1:50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671.13</v>
      </c>
      <c r="I86" s="144">
        <v>1770</v>
      </c>
      <c r="J86" s="145">
        <f>INT((I86*Valores!$C$2*100)+0.5)/100</f>
        <v>15229.43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3140.4195</v>
      </c>
      <c r="P86" s="145">
        <f t="shared" si="15"/>
        <v>0</v>
      </c>
      <c r="Q86" s="163">
        <f>Valores!$C$16</f>
        <v>6893.48</v>
      </c>
      <c r="R86" s="163">
        <f>Valores!$D$4</f>
        <v>4398.46</v>
      </c>
      <c r="S86" s="148">
        <f>Valores!$C$27</f>
        <v>4059.57</v>
      </c>
      <c r="T86" s="148">
        <f>IF($H$5="NO",Valores!$C$42,Valores!$C$42/2)</f>
        <v>1398.56</v>
      </c>
      <c r="U86" s="162">
        <f>Valores!$C$24</f>
        <v>3637.01</v>
      </c>
      <c r="V86" s="145">
        <f t="shared" si="12"/>
        <v>3637.01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50">
        <f>Valores!$C$30</f>
        <v>199.86</v>
      </c>
      <c r="AC86" s="145">
        <f t="shared" si="16"/>
        <v>0</v>
      </c>
      <c r="AD86" s="145">
        <f>Valores!$C$31</f>
        <v>199.86</v>
      </c>
      <c r="AE86" s="149">
        <v>0</v>
      </c>
      <c r="AF86" s="145">
        <f>INT(((AE86*Valores!$C$2)*100)+0.5)/100</f>
        <v>0</v>
      </c>
      <c r="AG86" s="145">
        <f>IF($H$5="NO",Valores!$C$59,Valores!$C$59/2)</f>
        <v>406.53</v>
      </c>
      <c r="AH86" s="145">
        <f>IF($H$5="NO",Valores!$C$61,Valores!$C$61/2)</f>
        <v>116.15</v>
      </c>
      <c r="AI86" s="151">
        <f t="shared" si="17"/>
        <v>40350.459500000004</v>
      </c>
      <c r="AJ86" s="147">
        <f>Valores!$C$36</f>
        <v>1046.83</v>
      </c>
      <c r="AK86" s="148">
        <f>Valores!$C$7</f>
        <v>0</v>
      </c>
      <c r="AL86" s="148">
        <f>Valores!$C$84</f>
        <v>3250</v>
      </c>
      <c r="AM86" s="148"/>
      <c r="AN86" s="150">
        <f>Valores!$C$52</f>
        <v>170.34</v>
      </c>
      <c r="AO86" s="152">
        <f t="shared" si="18"/>
        <v>4296.83</v>
      </c>
      <c r="AP86" s="153">
        <f>AI86*-Valores!$C$68</f>
        <v>-4438.550545000001</v>
      </c>
      <c r="AQ86" s="153">
        <f>AI86*-Valores!$C$69</f>
        <v>0</v>
      </c>
      <c r="AR86" s="147">
        <f>AI86*-Valores!$C$70</f>
        <v>-1815.7706775000001</v>
      </c>
      <c r="AS86" s="147">
        <v>-159.43</v>
      </c>
      <c r="AT86" s="147">
        <f t="shared" si="19"/>
        <v>-53.83</v>
      </c>
      <c r="AU86" s="151">
        <f t="shared" si="20"/>
        <v>38179.708277500009</v>
      </c>
      <c r="AV86" s="155"/>
      <c r="AW86" s="155">
        <v>27</v>
      </c>
      <c r="AX86" s="140" t="s">
        <v>4</v>
      </c>
    </row>
    <row r="87" spans="1:50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653.91999999999996</v>
      </c>
      <c r="I87" s="144">
        <v>1872</v>
      </c>
      <c r="J87" s="145">
        <f>INT((I87*Valores!$C$2*100)+0.5)/100</f>
        <v>16107.06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3269.4824999999996</v>
      </c>
      <c r="P87" s="145">
        <f t="shared" si="15"/>
        <v>0</v>
      </c>
      <c r="Q87" s="163">
        <f>Valores!$C$16</f>
        <v>6893.48</v>
      </c>
      <c r="R87" s="163">
        <f>Valores!$D$4</f>
        <v>4398.46</v>
      </c>
      <c r="S87" s="148">
        <v>0</v>
      </c>
      <c r="T87" s="148">
        <f>IF($H$5="NO",Valores!$C$42,Valores!$C$42/2)</f>
        <v>1398.56</v>
      </c>
      <c r="U87" s="162">
        <f>Valores!$C$24</f>
        <v>3637.01</v>
      </c>
      <c r="V87" s="145">
        <f t="shared" si="12"/>
        <v>3637.01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50">
        <f>Valores!$C$30</f>
        <v>199.86</v>
      </c>
      <c r="AC87" s="145">
        <f t="shared" si="16"/>
        <v>0</v>
      </c>
      <c r="AD87" s="145">
        <f>Valores!$C$31</f>
        <v>199.86</v>
      </c>
      <c r="AE87" s="149">
        <v>0</v>
      </c>
      <c r="AF87" s="145">
        <f>INT(((AE87*Valores!$C$2)*100)+0.5)/100</f>
        <v>0</v>
      </c>
      <c r="AG87" s="145">
        <f>IF($H$5="NO",Valores!$C$59,Valores!$C$59/2)</f>
        <v>406.53</v>
      </c>
      <c r="AH87" s="145">
        <f>IF($H$5="NO",Valores!$C$61,Valores!$C$61/2)</f>
        <v>116.15</v>
      </c>
      <c r="AI87" s="151">
        <f t="shared" si="17"/>
        <v>37280.372499999998</v>
      </c>
      <c r="AJ87" s="147">
        <f>Valores!$C$36</f>
        <v>1046.83</v>
      </c>
      <c r="AK87" s="148">
        <f>Valores!$C$7</f>
        <v>0</v>
      </c>
      <c r="AL87" s="148">
        <f>Valores!$C$84</f>
        <v>3250</v>
      </c>
      <c r="AM87" s="148"/>
      <c r="AN87" s="150">
        <f>Valores!$C$52</f>
        <v>170.34</v>
      </c>
      <c r="AO87" s="152">
        <f t="shared" si="18"/>
        <v>4296.83</v>
      </c>
      <c r="AP87" s="153">
        <f>AI87*-Valores!$C$68</f>
        <v>-4100.8409750000001</v>
      </c>
      <c r="AQ87" s="153">
        <f>AI87*-Valores!$C$69</f>
        <v>0</v>
      </c>
      <c r="AR87" s="147">
        <f>AI87*-Valores!$C$70</f>
        <v>-1677.6167624999998</v>
      </c>
      <c r="AS87" s="147">
        <v>-159.43</v>
      </c>
      <c r="AT87" s="147">
        <f t="shared" si="19"/>
        <v>-53.83</v>
      </c>
      <c r="AU87" s="151">
        <f t="shared" si="20"/>
        <v>35585.484762499997</v>
      </c>
      <c r="AV87" s="155"/>
      <c r="AW87" s="155">
        <v>27</v>
      </c>
      <c r="AX87" s="140" t="s">
        <v>4</v>
      </c>
    </row>
    <row r="88" spans="1:50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1454.11</v>
      </c>
      <c r="I88" s="144">
        <f>1997</f>
        <v>1997</v>
      </c>
      <c r="J88" s="145">
        <f>INT((I88*Valores!$C$2*100)+0.5)/100</f>
        <v>17182.59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3579.5294999999996</v>
      </c>
      <c r="P88" s="145">
        <f t="shared" si="15"/>
        <v>0</v>
      </c>
      <c r="Q88" s="147">
        <f>Valores!$C$16</f>
        <v>6893.48</v>
      </c>
      <c r="R88" s="147">
        <f>Valores!$D$4</f>
        <v>4398.46</v>
      </c>
      <c r="S88" s="159">
        <f>Valores!$C$27</f>
        <v>4059.57</v>
      </c>
      <c r="T88" s="148">
        <f>IF($H$5="NO",Valores!$C$43,Valores!$C$43/2)</f>
        <v>1589.82</v>
      </c>
      <c r="U88" s="145">
        <f>Valores!$C$24</f>
        <v>3637.01</v>
      </c>
      <c r="V88" s="145">
        <f t="shared" si="12"/>
        <v>3637.01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50">
        <f>Valores!$C$30</f>
        <v>199.86</v>
      </c>
      <c r="AC88" s="145">
        <f t="shared" si="16"/>
        <v>0</v>
      </c>
      <c r="AD88" s="145">
        <f>Valores!$C$31</f>
        <v>199.86</v>
      </c>
      <c r="AE88" s="149">
        <v>0</v>
      </c>
      <c r="AF88" s="145">
        <f>INT(((AE88*Valores!$C$2)*100)+0.5)/100</f>
        <v>0</v>
      </c>
      <c r="AG88" s="145">
        <f>IF($H$5="NO",Valores!$C$59,Valores!$C$59/2)</f>
        <v>406.53</v>
      </c>
      <c r="AH88" s="145">
        <f>IF($H$5="NO",Valores!$C$61,Valores!$C$61/2)</f>
        <v>116.15</v>
      </c>
      <c r="AI88" s="151">
        <f t="shared" si="17"/>
        <v>43716.969500000007</v>
      </c>
      <c r="AJ88" s="147">
        <f>Valores!$C$36</f>
        <v>1046.83</v>
      </c>
      <c r="AK88" s="148">
        <f>Valores!$C$8</f>
        <v>0</v>
      </c>
      <c r="AL88" s="148">
        <f>Valores!$C$84</f>
        <v>3250</v>
      </c>
      <c r="AM88" s="148"/>
      <c r="AN88" s="150">
        <f>Valores!$C$52</f>
        <v>170.34</v>
      </c>
      <c r="AO88" s="152">
        <f t="shared" si="18"/>
        <v>4296.83</v>
      </c>
      <c r="AP88" s="153">
        <f>AI88*-Valores!$C$68</f>
        <v>-4808.866645000001</v>
      </c>
      <c r="AQ88" s="153">
        <f>AI88*-Valores!$C$69</f>
        <v>0</v>
      </c>
      <c r="AR88" s="147">
        <f>AI88*-Valores!$C$70</f>
        <v>-1967.2636275000002</v>
      </c>
      <c r="AS88" s="147">
        <v>-159.43</v>
      </c>
      <c r="AT88" s="147">
        <f t="shared" si="19"/>
        <v>-53.83</v>
      </c>
      <c r="AU88" s="151">
        <f t="shared" si="20"/>
        <v>41024.409227500008</v>
      </c>
      <c r="AV88" s="155"/>
      <c r="AW88" s="155">
        <v>25</v>
      </c>
      <c r="AX88" s="140" t="s">
        <v>8</v>
      </c>
    </row>
    <row r="89" spans="1:50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1875.72</v>
      </c>
      <c r="I89" s="144">
        <f>1997</f>
        <v>1997</v>
      </c>
      <c r="J89" s="145">
        <f>INT((I89*Valores!$C$2*100)+0.5)/100</f>
        <v>17182.59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3642.7709999999997</v>
      </c>
      <c r="P89" s="145">
        <f t="shared" si="15"/>
        <v>0</v>
      </c>
      <c r="Q89" s="147">
        <f>Valores!$C$21</f>
        <v>8493.48</v>
      </c>
      <c r="R89" s="147">
        <f>Valores!$D$4</f>
        <v>4398.46</v>
      </c>
      <c r="S89" s="159">
        <f>Valores!$C$27</f>
        <v>4059.57</v>
      </c>
      <c r="T89" s="148">
        <f>IF($H$5="NO",Valores!$C$43,Valores!$C$43/2)</f>
        <v>1589.82</v>
      </c>
      <c r="U89" s="145">
        <f>Valores!$C$24</f>
        <v>3637.01</v>
      </c>
      <c r="V89" s="145">
        <f t="shared" si="12"/>
        <v>3637.01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50">
        <f>Valores!$C$30</f>
        <v>199.86</v>
      </c>
      <c r="AC89" s="145">
        <f t="shared" si="16"/>
        <v>0</v>
      </c>
      <c r="AD89" s="145">
        <f>Valores!$C$31</f>
        <v>199.86</v>
      </c>
      <c r="AE89" s="149">
        <v>0</v>
      </c>
      <c r="AF89" s="145">
        <f>INT(((AE89*Valores!$C$2)*100)+0.5)/100</f>
        <v>0</v>
      </c>
      <c r="AG89" s="145">
        <f>IF($H$5="NO",Valores!$C$59,Valores!$C$59/2)</f>
        <v>406.53</v>
      </c>
      <c r="AH89" s="145">
        <f>IF($H$5="NO",Valores!$C$61,Valores!$C$61/2)</f>
        <v>116.15</v>
      </c>
      <c r="AI89" s="151">
        <f t="shared" si="17"/>
        <v>45801.821000000004</v>
      </c>
      <c r="AJ89" s="147">
        <f>Valores!$C$36</f>
        <v>1046.83</v>
      </c>
      <c r="AK89" s="148">
        <f>Valores!$C$8</f>
        <v>0</v>
      </c>
      <c r="AL89" s="148">
        <f>Valores!$C$84</f>
        <v>3250</v>
      </c>
      <c r="AM89" s="148"/>
      <c r="AN89" s="150">
        <f>Valores!$C$52</f>
        <v>170.34</v>
      </c>
      <c r="AO89" s="152">
        <f t="shared" si="18"/>
        <v>4296.83</v>
      </c>
      <c r="AP89" s="153">
        <f>AI89*-Valores!$C$68</f>
        <v>-5038.2003100000002</v>
      </c>
      <c r="AQ89" s="153">
        <f>AI89*-Valores!$C$69</f>
        <v>0</v>
      </c>
      <c r="AR89" s="147">
        <f>AI89*-Valores!$C$70</f>
        <v>-2061.0819449999999</v>
      </c>
      <c r="AS89" s="147">
        <v>-159.43</v>
      </c>
      <c r="AT89" s="147">
        <f t="shared" si="19"/>
        <v>-53.83</v>
      </c>
      <c r="AU89" s="151">
        <f t="shared" si="20"/>
        <v>42786.108745000005</v>
      </c>
      <c r="AV89" s="155"/>
      <c r="AW89" s="155">
        <v>25</v>
      </c>
      <c r="AX89" s="140" t="s">
        <v>4</v>
      </c>
    </row>
    <row r="90" spans="1:50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1875.72</v>
      </c>
      <c r="I90" s="144">
        <f>1997</f>
        <v>1997</v>
      </c>
      <c r="J90" s="145">
        <f>INT((I90*Valores!$C$2*100)+0.5)/100</f>
        <v>17182.59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3642.7709999999997</v>
      </c>
      <c r="P90" s="145">
        <f t="shared" si="15"/>
        <v>0</v>
      </c>
      <c r="Q90" s="147">
        <f>Valores!$C$21</f>
        <v>8493.48</v>
      </c>
      <c r="R90" s="147">
        <f>Valores!$D$4</f>
        <v>4398.46</v>
      </c>
      <c r="S90" s="159">
        <f>Valores!$C$27</f>
        <v>4059.57</v>
      </c>
      <c r="T90" s="148">
        <f>IF($H$5="NO",Valores!$C$43,Valores!$C$43/2)</f>
        <v>1589.82</v>
      </c>
      <c r="U90" s="145">
        <f>Valores!$C$24</f>
        <v>3637.01</v>
      </c>
      <c r="V90" s="145">
        <f t="shared" si="12"/>
        <v>3637.01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50">
        <f>Valores!$C$30</f>
        <v>199.86</v>
      </c>
      <c r="AC90" s="145">
        <f t="shared" si="16"/>
        <v>0</v>
      </c>
      <c r="AD90" s="145">
        <f>Valores!$C$31</f>
        <v>199.86</v>
      </c>
      <c r="AE90" s="149">
        <v>19</v>
      </c>
      <c r="AF90" s="145">
        <f>INT(((AE90*Valores!$C$2)*100)+0.5)/100</f>
        <v>163.47999999999999</v>
      </c>
      <c r="AG90" s="145">
        <f>IF($H$5="NO",Valores!$C$59,Valores!$C$59/2)</f>
        <v>406.53</v>
      </c>
      <c r="AH90" s="145">
        <f>IF($H$5="NO",Valores!$C$61,Valores!$C$61/2)</f>
        <v>116.15</v>
      </c>
      <c r="AI90" s="151">
        <f t="shared" si="17"/>
        <v>45965.301000000007</v>
      </c>
      <c r="AJ90" s="147">
        <f>Valores!$C$36</f>
        <v>1046.83</v>
      </c>
      <c r="AK90" s="148">
        <f>Valores!$C$8</f>
        <v>0</v>
      </c>
      <c r="AL90" s="148">
        <f>Valores!$C$84</f>
        <v>3250</v>
      </c>
      <c r="AM90" s="148"/>
      <c r="AN90" s="150">
        <f>Valores!$C$52</f>
        <v>170.34</v>
      </c>
      <c r="AO90" s="152">
        <f t="shared" si="18"/>
        <v>4296.83</v>
      </c>
      <c r="AP90" s="153">
        <f>AI90*-Valores!$C$68</f>
        <v>-5056.1831100000009</v>
      </c>
      <c r="AQ90" s="153">
        <f>AI90*-Valores!$C$69</f>
        <v>0</v>
      </c>
      <c r="AR90" s="147">
        <f>AI90*-Valores!$C$70</f>
        <v>-2068.4385450000004</v>
      </c>
      <c r="AS90" s="147">
        <v>-159.43</v>
      </c>
      <c r="AT90" s="147">
        <f t="shared" si="19"/>
        <v>-53.83</v>
      </c>
      <c r="AU90" s="151">
        <f t="shared" si="20"/>
        <v>42924.249345000011</v>
      </c>
      <c r="AV90" s="155"/>
      <c r="AW90" s="155">
        <v>25</v>
      </c>
      <c r="AX90" s="140" t="s">
        <v>4</v>
      </c>
    </row>
    <row r="91" spans="1:50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1875.72</v>
      </c>
      <c r="I91" s="144">
        <v>1997</v>
      </c>
      <c r="J91" s="145">
        <f>INT((I91*Valores!$C$2*100)+0.5)/100</f>
        <v>17182.59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3523.5344999999998</v>
      </c>
      <c r="P91" s="145">
        <f t="shared" si="15"/>
        <v>0</v>
      </c>
      <c r="Q91" s="147">
        <f>Valores!$C$16</f>
        <v>6893.48</v>
      </c>
      <c r="R91" s="147">
        <f>Valores!$D$4</f>
        <v>4398.46</v>
      </c>
      <c r="S91" s="145">
        <f>Valores!$C$27</f>
        <v>4059.57</v>
      </c>
      <c r="T91" s="148">
        <f>Valores!$C$43/2</f>
        <v>794.91</v>
      </c>
      <c r="U91" s="145">
        <f>Valores!$C$24</f>
        <v>3637.01</v>
      </c>
      <c r="V91" s="145">
        <f t="shared" si="12"/>
        <v>3637.01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50">
        <f>Valores!$C$30</f>
        <v>199.86</v>
      </c>
      <c r="AC91" s="145">
        <f t="shared" si="16"/>
        <v>0</v>
      </c>
      <c r="AD91" s="145">
        <f>Valores!$C$31</f>
        <v>199.86</v>
      </c>
      <c r="AE91" s="149">
        <v>0</v>
      </c>
      <c r="AF91" s="145">
        <f>INT(((AE91*Valores!$C$2)*100)+0.5)/100</f>
        <v>0</v>
      </c>
      <c r="AG91" s="145">
        <f>Valores!$C$59/2</f>
        <v>203.26499999999999</v>
      </c>
      <c r="AH91" s="145">
        <f>Valores!$C$61/2</f>
        <v>58.075000000000003</v>
      </c>
      <c r="AI91" s="151">
        <f t="shared" si="17"/>
        <v>43026.334500000004</v>
      </c>
      <c r="AJ91" s="147">
        <f>Valores!$C$36</f>
        <v>1046.83</v>
      </c>
      <c r="AK91" s="148">
        <f>Valores!$C$8/2</f>
        <v>0</v>
      </c>
      <c r="AL91" s="148">
        <f>Valores!$C$84</f>
        <v>3250</v>
      </c>
      <c r="AM91" s="148"/>
      <c r="AN91" s="150">
        <f>Valores!$C$52</f>
        <v>170.34</v>
      </c>
      <c r="AO91" s="152">
        <f t="shared" si="18"/>
        <v>4296.83</v>
      </c>
      <c r="AP91" s="153">
        <f>AI91*-Valores!$C$68</f>
        <v>-4732.8967950000006</v>
      </c>
      <c r="AQ91" s="153">
        <f>AI91*-Valores!$C$69</f>
        <v>0</v>
      </c>
      <c r="AR91" s="147">
        <f>AI91*-Valores!$C$70</f>
        <v>-1936.1850525000002</v>
      </c>
      <c r="AS91" s="147">
        <v>-159.43</v>
      </c>
      <c r="AT91" s="147">
        <f t="shared" si="19"/>
        <v>-53.83</v>
      </c>
      <c r="AU91" s="151">
        <f t="shared" si="20"/>
        <v>40440.822652500006</v>
      </c>
      <c r="AV91" s="155"/>
      <c r="AW91" s="155">
        <v>25</v>
      </c>
      <c r="AX91" s="140" t="s">
        <v>8</v>
      </c>
    </row>
    <row r="92" spans="1:50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1608.99</v>
      </c>
      <c r="I92" s="144">
        <v>1704</v>
      </c>
      <c r="J92" s="145">
        <f>INT((I92*Valores!$C$2*100)+0.5)/100</f>
        <v>14661.56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3224.6069999999995</v>
      </c>
      <c r="P92" s="145">
        <f t="shared" si="15"/>
        <v>0</v>
      </c>
      <c r="Q92" s="147">
        <f>Valores!$C$16</f>
        <v>6893.48</v>
      </c>
      <c r="R92" s="147">
        <f>Valores!$D$4</f>
        <v>4398.46</v>
      </c>
      <c r="S92" s="145">
        <f>Valores!$C$27</f>
        <v>4059.57</v>
      </c>
      <c r="T92" s="148">
        <f>IF($H$5="NO",Valores!$C$43,Valores!$C$43/2)</f>
        <v>1589.82</v>
      </c>
      <c r="U92" s="145">
        <f>Valores!$C$24</f>
        <v>3637.01</v>
      </c>
      <c r="V92" s="145">
        <f t="shared" si="12"/>
        <v>3637.01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50">
        <f>Valores!$C$30</f>
        <v>199.86</v>
      </c>
      <c r="AC92" s="145">
        <f t="shared" si="16"/>
        <v>0</v>
      </c>
      <c r="AD92" s="145">
        <f>Valores!$C$31</f>
        <v>199.86</v>
      </c>
      <c r="AE92" s="149">
        <v>0</v>
      </c>
      <c r="AF92" s="145">
        <f>INT(((AE92*Valores!$C$2)*100)+0.5)/100</f>
        <v>0</v>
      </c>
      <c r="AG92" s="145">
        <f>IF($H$5="NO",Valores!$C$59,Valores!$C$59/2)</f>
        <v>406.53</v>
      </c>
      <c r="AH92" s="145">
        <f>IF($H$5="NO",Valores!$C$61,Valores!$C$61/2)</f>
        <v>116.15</v>
      </c>
      <c r="AI92" s="151">
        <f t="shared" si="17"/>
        <v>40995.897000000004</v>
      </c>
      <c r="AJ92" s="147">
        <f>Valores!$C$36</f>
        <v>1046.83</v>
      </c>
      <c r="AK92" s="148">
        <f>Valores!$C$8</f>
        <v>0</v>
      </c>
      <c r="AL92" s="148">
        <f>Valores!$C$84</f>
        <v>3250</v>
      </c>
      <c r="AM92" s="148"/>
      <c r="AN92" s="150">
        <f>Valores!$C$52</f>
        <v>170.34</v>
      </c>
      <c r="AO92" s="152">
        <f t="shared" si="18"/>
        <v>4296.83</v>
      </c>
      <c r="AP92" s="153">
        <f>AI92*-Valores!$C$68</f>
        <v>-4509.5486700000001</v>
      </c>
      <c r="AQ92" s="153">
        <f>AI92*-Valores!$C$69</f>
        <v>0</v>
      </c>
      <c r="AR92" s="147">
        <f>AI92*-Valores!$C$70</f>
        <v>-1844.8153650000002</v>
      </c>
      <c r="AS92" s="147">
        <v>-159.43</v>
      </c>
      <c r="AT92" s="147">
        <f t="shared" si="19"/>
        <v>-53.83</v>
      </c>
      <c r="AU92" s="151">
        <f t="shared" si="20"/>
        <v>38725.102965000005</v>
      </c>
      <c r="AV92" s="155"/>
      <c r="AW92" s="155">
        <v>25</v>
      </c>
      <c r="AX92" s="140" t="s">
        <v>4</v>
      </c>
    </row>
    <row r="93" spans="1:50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1608.99</v>
      </c>
      <c r="I93" s="144">
        <v>1704</v>
      </c>
      <c r="J93" s="145">
        <f>INT((I93*Valores!$C$2*100)+0.5)/100</f>
        <v>14661.56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3224.6069999999995</v>
      </c>
      <c r="P93" s="145">
        <f t="shared" si="15"/>
        <v>0</v>
      </c>
      <c r="Q93" s="147">
        <f>Valores!$C$16</f>
        <v>6893.48</v>
      </c>
      <c r="R93" s="147">
        <f>Valores!$D$4</f>
        <v>4398.46</v>
      </c>
      <c r="S93" s="145">
        <f>Valores!$C$27</f>
        <v>4059.57</v>
      </c>
      <c r="T93" s="148">
        <f>IF($H$5="NO",Valores!$C$43,Valores!$C$43/2)</f>
        <v>1589.82</v>
      </c>
      <c r="U93" s="145">
        <f>Valores!$C$24</f>
        <v>3637.01</v>
      </c>
      <c r="V93" s="145">
        <f t="shared" si="12"/>
        <v>3637.01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50">
        <f>Valores!$C$30</f>
        <v>199.86</v>
      </c>
      <c r="AC93" s="145">
        <f t="shared" si="16"/>
        <v>0</v>
      </c>
      <c r="AD93" s="145">
        <f>Valores!$C$31</f>
        <v>199.86</v>
      </c>
      <c r="AE93" s="149">
        <v>19</v>
      </c>
      <c r="AF93" s="145">
        <f>INT(((AE93*Valores!$C$2)*100)+0.5)/100</f>
        <v>163.47999999999999</v>
      </c>
      <c r="AG93" s="145">
        <f>IF($H$5="NO",Valores!$C$59,Valores!$C$59/2)</f>
        <v>406.53</v>
      </c>
      <c r="AH93" s="145">
        <f>IF($H$5="NO",Valores!$C$61,Valores!$C$61/2)</f>
        <v>116.15</v>
      </c>
      <c r="AI93" s="151">
        <f t="shared" si="17"/>
        <v>41159.377000000008</v>
      </c>
      <c r="AJ93" s="147">
        <f>Valores!$C$36</f>
        <v>1046.83</v>
      </c>
      <c r="AK93" s="148">
        <f>Valores!$C$8</f>
        <v>0</v>
      </c>
      <c r="AL93" s="148">
        <f>Valores!$C$84</f>
        <v>3250</v>
      </c>
      <c r="AM93" s="148"/>
      <c r="AN93" s="150">
        <f>Valores!$C$52</f>
        <v>170.34</v>
      </c>
      <c r="AO93" s="152">
        <f t="shared" si="18"/>
        <v>4296.83</v>
      </c>
      <c r="AP93" s="153">
        <f>AI93*-Valores!$C$68</f>
        <v>-4527.5314700000008</v>
      </c>
      <c r="AQ93" s="153">
        <f>AI93*-Valores!$C$69</f>
        <v>0</v>
      </c>
      <c r="AR93" s="147">
        <f>AI93*-Valores!$C$70</f>
        <v>-1852.1719650000002</v>
      </c>
      <c r="AS93" s="147">
        <v>-159.43</v>
      </c>
      <c r="AT93" s="147">
        <f t="shared" si="19"/>
        <v>-53.83</v>
      </c>
      <c r="AU93" s="151">
        <f t="shared" si="20"/>
        <v>38863.243565000004</v>
      </c>
      <c r="AV93" s="155"/>
      <c r="AW93" s="155">
        <v>25</v>
      </c>
      <c r="AX93" s="140" t="s">
        <v>4</v>
      </c>
    </row>
    <row r="94" spans="1:50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1385.28</v>
      </c>
      <c r="I94" s="144">
        <f>1480</f>
        <v>1480</v>
      </c>
      <c r="J94" s="145">
        <f>INT((I94*Valores!$C$2*100)+0.5)/100</f>
        <v>12734.22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2901.9495000000002</v>
      </c>
      <c r="P94" s="145">
        <f t="shared" si="15"/>
        <v>0</v>
      </c>
      <c r="Q94" s="147">
        <f>Valores!$C$16</f>
        <v>6893.48</v>
      </c>
      <c r="R94" s="147">
        <f>Valores!$D$4</f>
        <v>4398.46</v>
      </c>
      <c r="S94" s="159">
        <f>Valores!$C$27</f>
        <v>4059.57</v>
      </c>
      <c r="T94" s="148">
        <f>IF($H$5="NO",Valores!$C$43,Valores!$C$43/2)</f>
        <v>1589.82</v>
      </c>
      <c r="U94" s="145">
        <f>Valores!$C$24</f>
        <v>3637.01</v>
      </c>
      <c r="V94" s="145">
        <f t="shared" si="12"/>
        <v>3637.01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50">
        <f>Valores!$C$30</f>
        <v>199.86</v>
      </c>
      <c r="AC94" s="145">
        <f t="shared" si="16"/>
        <v>0</v>
      </c>
      <c r="AD94" s="145">
        <f>Valores!$C$31</f>
        <v>199.86</v>
      </c>
      <c r="AE94" s="149">
        <v>0</v>
      </c>
      <c r="AF94" s="145">
        <f>INT(((AE94*Valores!$C$2)*100)+0.5)/100</f>
        <v>0</v>
      </c>
      <c r="AG94" s="145">
        <f>IF($H$5="NO",Valores!$C$59,Valores!$C$59/2)</f>
        <v>406.53</v>
      </c>
      <c r="AH94" s="145">
        <f>IF($H$5="NO",Valores!$C$61,Valores!$C$61/2)</f>
        <v>116.15</v>
      </c>
      <c r="AI94" s="151">
        <f t="shared" si="17"/>
        <v>38522.1895</v>
      </c>
      <c r="AJ94" s="147">
        <f>Valores!$C$36</f>
        <v>1046.83</v>
      </c>
      <c r="AK94" s="148">
        <f>Valores!$C$8</f>
        <v>0</v>
      </c>
      <c r="AL94" s="148">
        <f>Valores!$C$84</f>
        <v>3250</v>
      </c>
      <c r="AM94" s="148"/>
      <c r="AN94" s="150">
        <f>Valores!$C$52</f>
        <v>170.34</v>
      </c>
      <c r="AO94" s="152">
        <f t="shared" si="18"/>
        <v>4296.83</v>
      </c>
      <c r="AP94" s="153">
        <f>AI94*-Valores!$C$68</f>
        <v>-4237.4408450000001</v>
      </c>
      <c r="AQ94" s="153">
        <f>AI94*-Valores!$C$69</f>
        <v>0</v>
      </c>
      <c r="AR94" s="147">
        <f>AI94*-Valores!$C$70</f>
        <v>-1733.4985274999999</v>
      </c>
      <c r="AS94" s="147">
        <v>-159.43</v>
      </c>
      <c r="AT94" s="147">
        <f t="shared" si="19"/>
        <v>-53.83</v>
      </c>
      <c r="AU94" s="151">
        <f t="shared" si="20"/>
        <v>36634.820127500003</v>
      </c>
      <c r="AV94" s="155"/>
      <c r="AW94" s="155">
        <v>25</v>
      </c>
      <c r="AX94" s="140" t="s">
        <v>4</v>
      </c>
    </row>
    <row r="95" spans="1:50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1385.28</v>
      </c>
      <c r="I95" s="144">
        <f>1480</f>
        <v>1480</v>
      </c>
      <c r="J95" s="145">
        <f>INT((I95*Valores!$C$2*100)+0.5)/100</f>
        <v>12734.22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2901.9495000000002</v>
      </c>
      <c r="P95" s="145">
        <f t="shared" si="15"/>
        <v>0</v>
      </c>
      <c r="Q95" s="147">
        <f>Valores!$C$16</f>
        <v>6893.48</v>
      </c>
      <c r="R95" s="147">
        <f>Valores!$D$4</f>
        <v>4398.46</v>
      </c>
      <c r="S95" s="159">
        <f>Valores!$C$27</f>
        <v>4059.57</v>
      </c>
      <c r="T95" s="148">
        <f>IF($H$5="NO",Valores!$C$43,Valores!$C$43/2)</f>
        <v>1589.82</v>
      </c>
      <c r="U95" s="145">
        <f>Valores!$C$24</f>
        <v>3637.01</v>
      </c>
      <c r="V95" s="145">
        <f t="shared" si="12"/>
        <v>3637.01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50">
        <f>Valores!$C$30</f>
        <v>199.86</v>
      </c>
      <c r="AC95" s="145">
        <f t="shared" si="16"/>
        <v>0</v>
      </c>
      <c r="AD95" s="145">
        <f>Valores!$C$31</f>
        <v>199.86</v>
      </c>
      <c r="AE95" s="149">
        <v>19</v>
      </c>
      <c r="AF95" s="145">
        <f>INT(((AE95*Valores!$C$2)*100)+0.5)/100</f>
        <v>163.47999999999999</v>
      </c>
      <c r="AG95" s="145">
        <f>IF($H$5="NO",Valores!$C$59,Valores!$C$59/2)</f>
        <v>406.53</v>
      </c>
      <c r="AH95" s="145">
        <f>IF($H$5="NO",Valores!$C$61,Valores!$C$61/2)</f>
        <v>116.15</v>
      </c>
      <c r="AI95" s="151">
        <f t="shared" si="17"/>
        <v>38685.669500000004</v>
      </c>
      <c r="AJ95" s="147">
        <f>Valores!$C$36</f>
        <v>1046.83</v>
      </c>
      <c r="AK95" s="148">
        <f>Valores!$C$8</f>
        <v>0</v>
      </c>
      <c r="AL95" s="148">
        <f>Valores!$C$84</f>
        <v>3250</v>
      </c>
      <c r="AM95" s="148"/>
      <c r="AN95" s="150">
        <f>Valores!$C$52</f>
        <v>170.34</v>
      </c>
      <c r="AO95" s="152">
        <f t="shared" si="18"/>
        <v>4296.83</v>
      </c>
      <c r="AP95" s="153">
        <f>AI95*-Valores!$C$68</f>
        <v>-4255.4236450000008</v>
      </c>
      <c r="AQ95" s="153">
        <f>AI95*-Valores!$C$69</f>
        <v>0</v>
      </c>
      <c r="AR95" s="147">
        <f>AI95*-Valores!$C$70</f>
        <v>-1740.8551275000002</v>
      </c>
      <c r="AS95" s="147">
        <v>-159.43</v>
      </c>
      <c r="AT95" s="147">
        <f t="shared" si="19"/>
        <v>-53.83</v>
      </c>
      <c r="AU95" s="151">
        <f t="shared" si="20"/>
        <v>36772.960727500002</v>
      </c>
      <c r="AV95" s="155"/>
      <c r="AW95" s="155">
        <v>25</v>
      </c>
      <c r="AX95" s="140" t="s">
        <v>4</v>
      </c>
    </row>
    <row r="96" spans="1:50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1540.15</v>
      </c>
      <c r="I96" s="144">
        <v>1712</v>
      </c>
      <c r="J96" s="145">
        <f>INT((I96*Valores!$C$2*100)+0.5)/100</f>
        <v>14730.39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3224.6054999999997</v>
      </c>
      <c r="P96" s="145">
        <f t="shared" si="15"/>
        <v>0</v>
      </c>
      <c r="Q96" s="147">
        <f>Valores!$C$16</f>
        <v>6893.48</v>
      </c>
      <c r="R96" s="147">
        <f>Valores!$D$4</f>
        <v>4398.46</v>
      </c>
      <c r="S96" s="159">
        <f>Valores!$C$27</f>
        <v>4059.57</v>
      </c>
      <c r="T96" s="148">
        <f>IF($H$5="NO",Valores!$C$43,Valores!$C$43/2)</f>
        <v>1589.82</v>
      </c>
      <c r="U96" s="145">
        <f>Valores!$C$24</f>
        <v>3637.01</v>
      </c>
      <c r="V96" s="145">
        <f t="shared" si="12"/>
        <v>3637.01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50">
        <f>Valores!$C$30</f>
        <v>199.86</v>
      </c>
      <c r="AC96" s="145">
        <f t="shared" si="16"/>
        <v>0</v>
      </c>
      <c r="AD96" s="145">
        <f>Valores!$C$31</f>
        <v>199.86</v>
      </c>
      <c r="AE96" s="149">
        <v>0</v>
      </c>
      <c r="AF96" s="145">
        <f>INT(((AE96*Valores!$C$2)*100)+0.5)/100</f>
        <v>0</v>
      </c>
      <c r="AG96" s="145">
        <f>IF($H$5="NO",Valores!$C$59,Valores!$C$59/2)</f>
        <v>406.53</v>
      </c>
      <c r="AH96" s="145">
        <f>IF($H$5="NO",Valores!$C$61,Valores!$C$61/2)</f>
        <v>116.15</v>
      </c>
      <c r="AI96" s="151">
        <f t="shared" si="17"/>
        <v>40995.885500000004</v>
      </c>
      <c r="AJ96" s="147">
        <f>Valores!$C$36</f>
        <v>1046.83</v>
      </c>
      <c r="AK96" s="148">
        <f>Valores!$C$8</f>
        <v>0</v>
      </c>
      <c r="AL96" s="148">
        <f>Valores!$C$84</f>
        <v>3250</v>
      </c>
      <c r="AM96" s="148"/>
      <c r="AN96" s="150">
        <f>Valores!$C$52</f>
        <v>170.34</v>
      </c>
      <c r="AO96" s="152">
        <f t="shared" si="18"/>
        <v>4296.83</v>
      </c>
      <c r="AP96" s="153">
        <f>AI96*-Valores!$C$68</f>
        <v>-4509.5474050000003</v>
      </c>
      <c r="AQ96" s="153">
        <f>AI96*-Valores!$C$69</f>
        <v>0</v>
      </c>
      <c r="AR96" s="147">
        <f>AI96*-Valores!$C$70</f>
        <v>-1844.8148475</v>
      </c>
      <c r="AS96" s="147">
        <v>-159.43</v>
      </c>
      <c r="AT96" s="147">
        <f t="shared" si="19"/>
        <v>-53.83</v>
      </c>
      <c r="AU96" s="151">
        <f t="shared" si="20"/>
        <v>38725.093247500008</v>
      </c>
      <c r="AV96" s="155"/>
      <c r="AW96" s="155">
        <v>25</v>
      </c>
      <c r="AX96" s="140" t="s">
        <v>4</v>
      </c>
    </row>
    <row r="97" spans="1:50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550.66999999999996</v>
      </c>
      <c r="I97" s="144">
        <v>2086</v>
      </c>
      <c r="J97" s="145">
        <f>INT((I97*Valores!$C$2*100)+0.5)/100</f>
        <v>17948.36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3558.8789999999999</v>
      </c>
      <c r="P97" s="145">
        <f t="shared" si="15"/>
        <v>0</v>
      </c>
      <c r="Q97" s="147">
        <f>Valores!$C$16</f>
        <v>6893.48</v>
      </c>
      <c r="R97" s="147">
        <f>Valores!$D$4</f>
        <v>4398.46</v>
      </c>
      <c r="S97" s="159">
        <f>Valores!$C$27</f>
        <v>4059.57</v>
      </c>
      <c r="T97" s="148">
        <f>IF($H$5="NO",Valores!$C$43,Valores!$C$43/2)</f>
        <v>1589.82</v>
      </c>
      <c r="U97" s="145">
        <f>Valores!$C$24</f>
        <v>3637.01</v>
      </c>
      <c r="V97" s="145">
        <f t="shared" si="12"/>
        <v>3637.01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50">
        <f>Valores!$C$30</f>
        <v>199.86</v>
      </c>
      <c r="AC97" s="145">
        <f t="shared" si="16"/>
        <v>0</v>
      </c>
      <c r="AD97" s="145">
        <f>Valores!$C$31</f>
        <v>199.86</v>
      </c>
      <c r="AE97" s="149">
        <v>0</v>
      </c>
      <c r="AF97" s="145">
        <f>INT(((AE97*Valores!$C$2)*100)+0.5)/100</f>
        <v>0</v>
      </c>
      <c r="AG97" s="145">
        <f>IF($H$5="NO",Valores!$C$59,Valores!$C$59/2)</f>
        <v>406.53</v>
      </c>
      <c r="AH97" s="145">
        <f>IF($H$5="NO",Valores!$C$61,Valores!$C$61/2)</f>
        <v>116.15</v>
      </c>
      <c r="AI97" s="151">
        <f t="shared" si="17"/>
        <v>43558.649000000005</v>
      </c>
      <c r="AJ97" s="147">
        <f>Valores!$C$36</f>
        <v>1046.83</v>
      </c>
      <c r="AK97" s="148">
        <f>Valores!$C$8</f>
        <v>0</v>
      </c>
      <c r="AL97" s="148">
        <f>Valores!$C$85</f>
        <v>3900</v>
      </c>
      <c r="AM97" s="148"/>
      <c r="AN97" s="150">
        <f>Valores!$C$52</f>
        <v>170.34</v>
      </c>
      <c r="AO97" s="152">
        <f t="shared" si="18"/>
        <v>4946.83</v>
      </c>
      <c r="AP97" s="153">
        <f>AI97*-Valores!$C$68</f>
        <v>-4791.4513900000002</v>
      </c>
      <c r="AQ97" s="153">
        <f>AI97*-Valores!$C$69</f>
        <v>0</v>
      </c>
      <c r="AR97" s="147">
        <f>AI97*-Valores!$C$70</f>
        <v>-1960.1392050000002</v>
      </c>
      <c r="AS97" s="147">
        <v>-159.43</v>
      </c>
      <c r="AT97" s="147">
        <f t="shared" si="19"/>
        <v>-53.83</v>
      </c>
      <c r="AU97" s="151">
        <f t="shared" si="20"/>
        <v>41540.628405000003</v>
      </c>
      <c r="AV97" s="155"/>
      <c r="AW97" s="155">
        <v>25</v>
      </c>
      <c r="AX97" s="140" t="s">
        <v>4</v>
      </c>
    </row>
    <row r="98" spans="1:50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765.77</v>
      </c>
      <c r="I98" s="144">
        <v>2481</v>
      </c>
      <c r="J98" s="145">
        <f>INT((I98*Valores!$C$2*100)+0.5)/100</f>
        <v>21347.02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4100.9430000000002</v>
      </c>
      <c r="P98" s="145">
        <f t="shared" si="15"/>
        <v>0</v>
      </c>
      <c r="Q98" s="147">
        <f>Valores!$C$15</f>
        <v>6862.51</v>
      </c>
      <c r="R98" s="147">
        <f>Valores!$D$4</f>
        <v>4398.46</v>
      </c>
      <c r="S98" s="145">
        <v>0</v>
      </c>
      <c r="T98" s="148">
        <f>IF($H$5="NO",Valores!$C$43,Valores!$C$43/2)</f>
        <v>1589.82</v>
      </c>
      <c r="U98" s="145">
        <f>Valores!$C$24</f>
        <v>3637.01</v>
      </c>
      <c r="V98" s="145">
        <f t="shared" si="12"/>
        <v>3637.01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50">
        <f>Valores!$C$30</f>
        <v>199.86</v>
      </c>
      <c r="AC98" s="145">
        <f t="shared" si="16"/>
        <v>0</v>
      </c>
      <c r="AD98" s="145">
        <f>Valores!$C$31</f>
        <v>199.86</v>
      </c>
      <c r="AE98" s="149">
        <v>0</v>
      </c>
      <c r="AF98" s="145">
        <f>INT(((AE98*Valores!$C$2)*100)+0.5)/100</f>
        <v>0</v>
      </c>
      <c r="AG98" s="145">
        <f>IF($H$5="NO",Valores!$C$59,Valores!$C$59/2)</f>
        <v>406.53</v>
      </c>
      <c r="AH98" s="145">
        <f>IF($H$5="NO",Valores!$C$61,Valores!$C$61/2)</f>
        <v>116.15</v>
      </c>
      <c r="AI98" s="151">
        <f t="shared" si="17"/>
        <v>43623.933000000005</v>
      </c>
      <c r="AJ98" s="147">
        <f>Valores!$C$36</f>
        <v>1046.83</v>
      </c>
      <c r="AK98" s="148">
        <f>Valores!$C$8</f>
        <v>0</v>
      </c>
      <c r="AL98" s="148">
        <f>Valores!$C$84</f>
        <v>3250</v>
      </c>
      <c r="AM98" s="148"/>
      <c r="AN98" s="150">
        <f>Valores!$C$52</f>
        <v>170.34</v>
      </c>
      <c r="AO98" s="152">
        <f t="shared" si="18"/>
        <v>4296.83</v>
      </c>
      <c r="AP98" s="153">
        <f>AI98*-Valores!$C$68</f>
        <v>-4798.632630000001</v>
      </c>
      <c r="AQ98" s="153">
        <f>AI98*-Valores!$C$69</f>
        <v>0</v>
      </c>
      <c r="AR98" s="147">
        <f>AI98*-Valores!$C$70</f>
        <v>-1963.0769850000001</v>
      </c>
      <c r="AS98" s="147">
        <v>-159.43</v>
      </c>
      <c r="AT98" s="147">
        <f t="shared" si="19"/>
        <v>-53.83</v>
      </c>
      <c r="AU98" s="151">
        <f t="shared" si="20"/>
        <v>40945.793385000004</v>
      </c>
      <c r="AV98" s="155"/>
      <c r="AW98" s="155">
        <v>25</v>
      </c>
      <c r="AX98" s="140" t="s">
        <v>8</v>
      </c>
    </row>
    <row r="99" spans="1:50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765.77</v>
      </c>
      <c r="I99" s="144">
        <v>2381</v>
      </c>
      <c r="J99" s="145">
        <f>INT((I99*Valores!$C$2*100)+0.5)/100</f>
        <v>20486.599999999999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3971.8799999999992</v>
      </c>
      <c r="P99" s="145">
        <f t="shared" si="15"/>
        <v>0</v>
      </c>
      <c r="Q99" s="147">
        <f>Valores!$C$20</f>
        <v>6630.2</v>
      </c>
      <c r="R99" s="147">
        <f>Valores!$D$4</f>
        <v>4398.46</v>
      </c>
      <c r="S99" s="145">
        <f>Valores!$C$27</f>
        <v>4059.57</v>
      </c>
      <c r="T99" s="148">
        <f>IF($H$5="NO",Valores!$C$43,Valores!$C$43/2)</f>
        <v>1589.82</v>
      </c>
      <c r="U99" s="145">
        <f>Valores!$C$24</f>
        <v>3637.01</v>
      </c>
      <c r="V99" s="145">
        <f t="shared" si="12"/>
        <v>3637.01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50">
        <f>Valores!$C$30</f>
        <v>199.86</v>
      </c>
      <c r="AC99" s="145">
        <f t="shared" si="16"/>
        <v>0</v>
      </c>
      <c r="AD99" s="145">
        <f>Valores!$C$31</f>
        <v>199.86</v>
      </c>
      <c r="AE99" s="149">
        <v>0</v>
      </c>
      <c r="AF99" s="145">
        <f>INT(((AE99*Valores!$C$2)*100)+0.5)/100</f>
        <v>0</v>
      </c>
      <c r="AG99" s="145">
        <f>IF($H$5="NO",Valores!$C$59,Valores!$C$59/2)</f>
        <v>406.53</v>
      </c>
      <c r="AH99" s="145">
        <f>IF($H$5="NO",Valores!$C$61,Valores!$C$61/2)</f>
        <v>116.15</v>
      </c>
      <c r="AI99" s="151">
        <f t="shared" si="17"/>
        <v>46461.710000000006</v>
      </c>
      <c r="AJ99" s="147">
        <f>Valores!$C$36</f>
        <v>1046.83</v>
      </c>
      <c r="AK99" s="148">
        <f>Valores!$C$8</f>
        <v>0</v>
      </c>
      <c r="AL99" s="148">
        <f>Valores!$C$84</f>
        <v>3250</v>
      </c>
      <c r="AM99" s="148"/>
      <c r="AN99" s="150">
        <f>Valores!$C$52</f>
        <v>170.34</v>
      </c>
      <c r="AO99" s="152">
        <f t="shared" si="18"/>
        <v>4296.83</v>
      </c>
      <c r="AP99" s="153">
        <f>AI99*-Valores!$C$68</f>
        <v>-5110.7881000000007</v>
      </c>
      <c r="AQ99" s="153">
        <f>AI99*-Valores!$C$69</f>
        <v>0</v>
      </c>
      <c r="AR99" s="147">
        <f>AI99*-Valores!$C$70</f>
        <v>-2090.7769500000004</v>
      </c>
      <c r="AS99" s="147">
        <v>-159.43</v>
      </c>
      <c r="AT99" s="147">
        <f t="shared" si="19"/>
        <v>-53.83</v>
      </c>
      <c r="AU99" s="151">
        <f t="shared" si="20"/>
        <v>43343.714950000009</v>
      </c>
      <c r="AV99" s="155"/>
      <c r="AW99" s="155">
        <v>25</v>
      </c>
      <c r="AX99" s="140" t="s">
        <v>4</v>
      </c>
    </row>
    <row r="100" spans="1:50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765.77</v>
      </c>
      <c r="I100" s="144">
        <v>1768</v>
      </c>
      <c r="J100" s="145">
        <f>INT((I100*Valores!$C$2*100)+0.5)/100</f>
        <v>15212.23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3180.7245000000003</v>
      </c>
      <c r="P100" s="145">
        <f t="shared" si="15"/>
        <v>0</v>
      </c>
      <c r="Q100" s="147">
        <f>Valores!$C$20</f>
        <v>6630.2</v>
      </c>
      <c r="R100" s="147">
        <f>Valores!$D$4</f>
        <v>4398.46</v>
      </c>
      <c r="S100" s="159">
        <f>Valores!$C$27</f>
        <v>4059.57</v>
      </c>
      <c r="T100" s="148">
        <f>IF($H$5="NO",Valores!$C$43,Valores!$C$43/2)</f>
        <v>1589.82</v>
      </c>
      <c r="U100" s="145">
        <f>Valores!$C$24</f>
        <v>3637.01</v>
      </c>
      <c r="V100" s="145">
        <f t="shared" si="12"/>
        <v>3637.01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50">
        <f>Valores!$C$30</f>
        <v>199.86</v>
      </c>
      <c r="AC100" s="145">
        <f t="shared" si="16"/>
        <v>0</v>
      </c>
      <c r="AD100" s="145">
        <f>Valores!$C$31</f>
        <v>199.86</v>
      </c>
      <c r="AE100" s="149">
        <v>0</v>
      </c>
      <c r="AF100" s="145">
        <f>INT(((AE100*Valores!$C$2)*100)+0.5)/100</f>
        <v>0</v>
      </c>
      <c r="AG100" s="145">
        <f>IF($H$5="NO",Valores!$C$59,Valores!$C$59/2)</f>
        <v>406.53</v>
      </c>
      <c r="AH100" s="145">
        <f>IF($H$5="NO",Valores!$C$61,Valores!$C$61/2)</f>
        <v>116.15</v>
      </c>
      <c r="AI100" s="151">
        <f t="shared" si="17"/>
        <v>40396.184500000003</v>
      </c>
      <c r="AJ100" s="147">
        <f>Valores!$C$36</f>
        <v>1046.83</v>
      </c>
      <c r="AK100" s="148">
        <f>Valores!$C$8</f>
        <v>0</v>
      </c>
      <c r="AL100" s="148">
        <f>Valores!$C$84</f>
        <v>3250</v>
      </c>
      <c r="AM100" s="148"/>
      <c r="AN100" s="150">
        <f>Valores!$C$52</f>
        <v>170.34</v>
      </c>
      <c r="AO100" s="152">
        <f t="shared" si="18"/>
        <v>4296.83</v>
      </c>
      <c r="AP100" s="153">
        <f>AI100*-Valores!$C$68</f>
        <v>-4443.5802950000007</v>
      </c>
      <c r="AQ100" s="153">
        <f>AI100*-Valores!$C$69</f>
        <v>0</v>
      </c>
      <c r="AR100" s="147">
        <f>AI100*-Valores!$C$70</f>
        <v>-1817.8283025000001</v>
      </c>
      <c r="AS100" s="147">
        <v>-159.43</v>
      </c>
      <c r="AT100" s="147">
        <f t="shared" si="19"/>
        <v>-53.83</v>
      </c>
      <c r="AU100" s="151">
        <f t="shared" si="20"/>
        <v>38218.345902500005</v>
      </c>
      <c r="AV100" s="155"/>
      <c r="AW100" s="155">
        <v>25</v>
      </c>
      <c r="AX100" s="140" t="s">
        <v>4</v>
      </c>
    </row>
    <row r="101" spans="1:50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765.77</v>
      </c>
      <c r="I101" s="144">
        <v>1768</v>
      </c>
      <c r="J101" s="145">
        <f>INT((I101*Valores!$C$2*100)+0.5)/100</f>
        <v>15212.23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3180.7245000000003</v>
      </c>
      <c r="P101" s="145">
        <f t="shared" si="15"/>
        <v>0</v>
      </c>
      <c r="Q101" s="147">
        <f>Valores!$C$15</f>
        <v>6862.51</v>
      </c>
      <c r="R101" s="147">
        <f>Valores!$D$4</f>
        <v>4398.46</v>
      </c>
      <c r="S101" s="159">
        <f>Valores!$C$27</f>
        <v>4059.57</v>
      </c>
      <c r="T101" s="148">
        <f>IF($H$5="NO",Valores!$C$43,Valores!$C$43/2)</f>
        <v>1589.82</v>
      </c>
      <c r="U101" s="145">
        <f>Valores!$C$24</f>
        <v>3637.01</v>
      </c>
      <c r="V101" s="145">
        <f t="shared" si="12"/>
        <v>3637.01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50">
        <f>Valores!$C$30</f>
        <v>199.86</v>
      </c>
      <c r="AC101" s="145">
        <f t="shared" si="16"/>
        <v>0</v>
      </c>
      <c r="AD101" s="145">
        <f>Valores!$C$31</f>
        <v>199.86</v>
      </c>
      <c r="AE101" s="149">
        <v>0</v>
      </c>
      <c r="AF101" s="145">
        <f>INT(((AE101*Valores!$C$2)*100)+0.5)/100</f>
        <v>0</v>
      </c>
      <c r="AG101" s="145">
        <f>IF($H$5="NO",Valores!$C$59,Valores!$C$59/2)</f>
        <v>406.53</v>
      </c>
      <c r="AH101" s="145">
        <f>IF($H$5="NO",Valores!$C$61,Valores!$C$61/2)</f>
        <v>116.15</v>
      </c>
      <c r="AI101" s="151">
        <f t="shared" si="17"/>
        <v>40628.494500000001</v>
      </c>
      <c r="AJ101" s="147">
        <f>Valores!$C$36</f>
        <v>1046.83</v>
      </c>
      <c r="AK101" s="148">
        <f>Valores!$C$8</f>
        <v>0</v>
      </c>
      <c r="AL101" s="148">
        <f>Valores!$C$84</f>
        <v>3250</v>
      </c>
      <c r="AM101" s="148"/>
      <c r="AN101" s="150">
        <f>Valores!$C$52</f>
        <v>170.34</v>
      </c>
      <c r="AO101" s="152">
        <f t="shared" si="18"/>
        <v>4296.83</v>
      </c>
      <c r="AP101" s="153">
        <f>AI101*-Valores!$C$68</f>
        <v>-4469.134395</v>
      </c>
      <c r="AQ101" s="153">
        <f>AI101*-Valores!$C$69</f>
        <v>0</v>
      </c>
      <c r="AR101" s="147">
        <f>AI101*-Valores!$C$70</f>
        <v>-1828.2822524999999</v>
      </c>
      <c r="AS101" s="147">
        <v>-159.43</v>
      </c>
      <c r="AT101" s="147">
        <f t="shared" si="19"/>
        <v>-53.83</v>
      </c>
      <c r="AU101" s="151">
        <f t="shared" si="20"/>
        <v>38414.647852499998</v>
      </c>
      <c r="AV101" s="155"/>
      <c r="AW101" s="155"/>
      <c r="AX101" s="140" t="s">
        <v>4</v>
      </c>
    </row>
    <row r="102" spans="1:50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765.77</v>
      </c>
      <c r="I102" s="144">
        <v>2211</v>
      </c>
      <c r="J102" s="145">
        <f>INT((I102*Valores!$C$2*100)+0.5)/100</f>
        <v>19023.89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3752.4734999999996</v>
      </c>
      <c r="P102" s="145">
        <f t="shared" si="15"/>
        <v>0</v>
      </c>
      <c r="Q102" s="147">
        <f>Valores!$C$15</f>
        <v>6862.51</v>
      </c>
      <c r="R102" s="147">
        <f>Valores!$D$4</f>
        <v>4398.46</v>
      </c>
      <c r="S102" s="159">
        <f>Valores!$C$27</f>
        <v>4059.57</v>
      </c>
      <c r="T102" s="148">
        <f>IF($H$5="NO",Valores!$C$43,Valores!$C$43/2)</f>
        <v>1589.82</v>
      </c>
      <c r="U102" s="145">
        <f>Valores!$C$24</f>
        <v>3637.01</v>
      </c>
      <c r="V102" s="145">
        <f t="shared" si="12"/>
        <v>3637.01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50">
        <f>Valores!$C$30</f>
        <v>199.86</v>
      </c>
      <c r="AC102" s="145">
        <f t="shared" si="16"/>
        <v>0</v>
      </c>
      <c r="AD102" s="145">
        <f>Valores!$C$31</f>
        <v>199.86</v>
      </c>
      <c r="AE102" s="149">
        <v>0</v>
      </c>
      <c r="AF102" s="145">
        <f>INT(((AE102*Valores!$C$2)*100)+0.5)/100</f>
        <v>0</v>
      </c>
      <c r="AG102" s="145">
        <f>IF($H$5="NO",Valores!$C$59,Valores!$C$59/2)</f>
        <v>406.53</v>
      </c>
      <c r="AH102" s="145">
        <f>IF($H$5="NO",Valores!$C$61,Valores!$C$61/2)</f>
        <v>116.15</v>
      </c>
      <c r="AI102" s="151">
        <f t="shared" si="17"/>
        <v>45011.9035</v>
      </c>
      <c r="AJ102" s="147">
        <f>Valores!$C$36</f>
        <v>1046.83</v>
      </c>
      <c r="AK102" s="148">
        <f>Valores!$C$8</f>
        <v>0</v>
      </c>
      <c r="AL102" s="148">
        <f>Valores!$C$84</f>
        <v>3250</v>
      </c>
      <c r="AM102" s="148"/>
      <c r="AN102" s="150">
        <f>Valores!$C$52</f>
        <v>170.34</v>
      </c>
      <c r="AO102" s="152">
        <f t="shared" si="18"/>
        <v>4296.83</v>
      </c>
      <c r="AP102" s="153">
        <f>AI102*-Valores!$C$68</f>
        <v>-4951.3093850000005</v>
      </c>
      <c r="AQ102" s="153">
        <f>AI102*-Valores!$C$69</f>
        <v>0</v>
      </c>
      <c r="AR102" s="147">
        <f>AI102*-Valores!$C$70</f>
        <v>-2025.5356574999998</v>
      </c>
      <c r="AS102" s="147">
        <v>-159.43</v>
      </c>
      <c r="AT102" s="147">
        <f t="shared" si="19"/>
        <v>-53.83</v>
      </c>
      <c r="AU102" s="151">
        <f t="shared" si="20"/>
        <v>42118.628457500003</v>
      </c>
      <c r="AV102" s="155"/>
      <c r="AW102" s="155"/>
      <c r="AX102" s="140" t="s">
        <v>4</v>
      </c>
    </row>
    <row r="103" spans="1:50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765.77</v>
      </c>
      <c r="I103" s="144">
        <v>1956</v>
      </c>
      <c r="J103" s="145">
        <f>INT((I103*Valores!$C$2*100)+0.5)/100</f>
        <v>16829.82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3423.3629999999998</v>
      </c>
      <c r="P103" s="145">
        <f t="shared" si="15"/>
        <v>0</v>
      </c>
      <c r="Q103" s="147">
        <f>Valores!$C$20</f>
        <v>6630.2</v>
      </c>
      <c r="R103" s="147">
        <f>Valores!$D$4</f>
        <v>4398.46</v>
      </c>
      <c r="S103" s="145">
        <v>0</v>
      </c>
      <c r="T103" s="148">
        <f>IF($H$5="NO",Valores!$C$43,Valores!$C$43/2)</f>
        <v>1589.82</v>
      </c>
      <c r="U103" s="145">
        <f>Valores!$C$24</f>
        <v>3637.01</v>
      </c>
      <c r="V103" s="145">
        <f t="shared" si="12"/>
        <v>3637.01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50">
        <f>Valores!$C$30</f>
        <v>199.86</v>
      </c>
      <c r="AC103" s="145">
        <f t="shared" si="16"/>
        <v>0</v>
      </c>
      <c r="AD103" s="145">
        <f>Valores!$C$31</f>
        <v>199.86</v>
      </c>
      <c r="AE103" s="149">
        <v>0</v>
      </c>
      <c r="AF103" s="145">
        <f>INT(((AE103*Valores!$C$2)*100)+0.5)/100</f>
        <v>0</v>
      </c>
      <c r="AG103" s="145">
        <f>IF($H$5="NO",Valores!$C$59,Valores!$C$59/2)</f>
        <v>406.53</v>
      </c>
      <c r="AH103" s="145">
        <f>IF($H$5="NO",Valores!$C$61,Valores!$C$61/2)</f>
        <v>116.15</v>
      </c>
      <c r="AI103" s="151">
        <f t="shared" si="17"/>
        <v>38196.843000000001</v>
      </c>
      <c r="AJ103" s="147">
        <f>Valores!$C$36</f>
        <v>1046.83</v>
      </c>
      <c r="AK103" s="148">
        <f>Valores!$C$8</f>
        <v>0</v>
      </c>
      <c r="AL103" s="148">
        <f>Valores!$C$84</f>
        <v>3250</v>
      </c>
      <c r="AM103" s="148"/>
      <c r="AN103" s="150">
        <f>Valores!$C$52</f>
        <v>170.34</v>
      </c>
      <c r="AO103" s="152">
        <f t="shared" si="18"/>
        <v>4296.83</v>
      </c>
      <c r="AP103" s="153">
        <f>AI103*-Valores!$C$68</f>
        <v>-4201.6527299999998</v>
      </c>
      <c r="AQ103" s="153">
        <f>AI103*-Valores!$C$69</f>
        <v>0</v>
      </c>
      <c r="AR103" s="147">
        <f>AI103*-Valores!$C$70</f>
        <v>-1718.857935</v>
      </c>
      <c r="AS103" s="147">
        <v>-159.43</v>
      </c>
      <c r="AT103" s="147">
        <f t="shared" si="19"/>
        <v>-53.83</v>
      </c>
      <c r="AU103" s="151">
        <f t="shared" si="20"/>
        <v>36359.902334999999</v>
      </c>
      <c r="AV103" s="155"/>
      <c r="AW103" s="155"/>
      <c r="AX103" s="140" t="s">
        <v>8</v>
      </c>
    </row>
    <row r="104" spans="1:50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765.77</v>
      </c>
      <c r="I104" s="144">
        <v>1267</v>
      </c>
      <c r="J104" s="145">
        <f>INT((I104*Valores!$C$2*100)+0.5)/100</f>
        <v>10901.52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2534.1180000000004</v>
      </c>
      <c r="P104" s="145">
        <f t="shared" si="15"/>
        <v>0</v>
      </c>
      <c r="Q104" s="147">
        <f>Valores!$C$20</f>
        <v>6630.2</v>
      </c>
      <c r="R104" s="147">
        <f>Valores!$D$4</f>
        <v>4398.46</v>
      </c>
      <c r="S104" s="145">
        <v>0</v>
      </c>
      <c r="T104" s="148">
        <f>IF($H$5="NO",Valores!$C$43,Valores!$C$43/2)</f>
        <v>1589.82</v>
      </c>
      <c r="U104" s="145">
        <f>Valores!$C$24</f>
        <v>3637.01</v>
      </c>
      <c r="V104" s="145">
        <f t="shared" si="12"/>
        <v>3637.01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50">
        <f>Valores!$C$30</f>
        <v>199.86</v>
      </c>
      <c r="AC104" s="145">
        <f t="shared" si="16"/>
        <v>0</v>
      </c>
      <c r="AD104" s="145">
        <f>Valores!$C$31</f>
        <v>199.86</v>
      </c>
      <c r="AE104" s="149">
        <v>0</v>
      </c>
      <c r="AF104" s="145">
        <f>INT(((AE104*Valores!$C$2)*100)+0.5)/100</f>
        <v>0</v>
      </c>
      <c r="AG104" s="145">
        <f>IF($H$5="NO",Valores!$C$59,Valores!$C$59/2)</f>
        <v>406.53</v>
      </c>
      <c r="AH104" s="145">
        <f>IF($H$5="NO",Valores!$C$61,Valores!$C$61/2)</f>
        <v>116.15</v>
      </c>
      <c r="AI104" s="151">
        <f t="shared" si="17"/>
        <v>31379.298000000003</v>
      </c>
      <c r="AJ104" s="147">
        <f>Valores!$C$36</f>
        <v>1046.83</v>
      </c>
      <c r="AK104" s="148">
        <f>Valores!$C$8</f>
        <v>0</v>
      </c>
      <c r="AL104" s="148">
        <f>Valores!$C$84</f>
        <v>3250</v>
      </c>
      <c r="AM104" s="148"/>
      <c r="AN104" s="150">
        <f>Valores!$C$52</f>
        <v>170.34</v>
      </c>
      <c r="AO104" s="152">
        <f t="shared" si="18"/>
        <v>4296.83</v>
      </c>
      <c r="AP104" s="153">
        <f>AI104*-Valores!$C$68</f>
        <v>-3451.7227800000005</v>
      </c>
      <c r="AQ104" s="153">
        <f>AI104*-Valores!$C$69</f>
        <v>0</v>
      </c>
      <c r="AR104" s="147">
        <f>AI104*-Valores!$C$70</f>
        <v>-1412.0684100000001</v>
      </c>
      <c r="AS104" s="147">
        <v>-159.43</v>
      </c>
      <c r="AT104" s="147">
        <f t="shared" si="19"/>
        <v>-53.83</v>
      </c>
      <c r="AU104" s="151">
        <f t="shared" si="20"/>
        <v>30599.076810000002</v>
      </c>
      <c r="AV104" s="155"/>
      <c r="AW104" s="155"/>
      <c r="AX104" s="140" t="s">
        <v>8</v>
      </c>
    </row>
    <row r="105" spans="1:50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576.48</v>
      </c>
      <c r="I105" s="144">
        <v>2108</v>
      </c>
      <c r="J105" s="145">
        <f>INT((I105*Valores!$C$2*100)+0.5)/100</f>
        <v>18137.650000000001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3526.7955000000002</v>
      </c>
      <c r="P105" s="145">
        <f t="shared" si="15"/>
        <v>0</v>
      </c>
      <c r="Q105" s="147">
        <f>Valores!$C$20</f>
        <v>6630.2</v>
      </c>
      <c r="R105" s="147">
        <f>Valores!$D$4</f>
        <v>4398.46</v>
      </c>
      <c r="S105" s="145">
        <v>0</v>
      </c>
      <c r="T105" s="148">
        <f>IF($H$5="NO",Valores!$C$41,Valores!$C$41/2)</f>
        <v>1207.33</v>
      </c>
      <c r="U105" s="159">
        <f>Valores!$C$25</f>
        <v>3590.51</v>
      </c>
      <c r="V105" s="145">
        <f t="shared" si="12"/>
        <v>3590.51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50">
        <f>Valores!$C$30</f>
        <v>199.86</v>
      </c>
      <c r="AC105" s="145">
        <f t="shared" si="16"/>
        <v>0</v>
      </c>
      <c r="AD105" s="145">
        <f>Valores!$C$31</f>
        <v>199.86</v>
      </c>
      <c r="AE105" s="149">
        <v>0</v>
      </c>
      <c r="AF105" s="145">
        <f>INT(((AE105*Valores!$C$2)*100)+0.5)/100</f>
        <v>0</v>
      </c>
      <c r="AG105" s="145">
        <f>IF($H$5="NO",Valores!$C$59,Valores!$C$59/2)</f>
        <v>406.53</v>
      </c>
      <c r="AH105" s="145">
        <f>IF($H$5="NO",Valores!$C$61,Valores!$C$61/2)</f>
        <v>116.15</v>
      </c>
      <c r="AI105" s="151">
        <f t="shared" si="17"/>
        <v>38989.825500000006</v>
      </c>
      <c r="AJ105" s="147">
        <f>Valores!$C$36</f>
        <v>1046.83</v>
      </c>
      <c r="AK105" s="148">
        <f>Valores!$C$6</f>
        <v>0</v>
      </c>
      <c r="AL105" s="148">
        <f>Valores!$C$84</f>
        <v>3250</v>
      </c>
      <c r="AM105" s="148"/>
      <c r="AN105" s="150">
        <f>Valores!$C$52</f>
        <v>170.34</v>
      </c>
      <c r="AO105" s="152">
        <f t="shared" si="18"/>
        <v>4296.83</v>
      </c>
      <c r="AP105" s="153">
        <f>AI105*-Valores!$C$68</f>
        <v>-4288.8808050000007</v>
      </c>
      <c r="AQ105" s="153">
        <f>AI105*-Valores!$C$69</f>
        <v>0</v>
      </c>
      <c r="AR105" s="147">
        <f>AI105*-Valores!$C$70</f>
        <v>-1754.5421475000003</v>
      </c>
      <c r="AS105" s="147">
        <v>-159.43</v>
      </c>
      <c r="AT105" s="147">
        <f t="shared" si="19"/>
        <v>-53.83</v>
      </c>
      <c r="AU105" s="151">
        <f t="shared" si="20"/>
        <v>37029.972547500001</v>
      </c>
      <c r="AV105" s="155"/>
      <c r="AW105" s="155">
        <v>30</v>
      </c>
      <c r="AX105" s="140" t="s">
        <v>4</v>
      </c>
    </row>
    <row r="106" spans="1:50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387.19</v>
      </c>
      <c r="I106" s="144">
        <v>1502</v>
      </c>
      <c r="J106" s="145">
        <f>INT((I106*Valores!$C$2*100)+0.5)/100</f>
        <v>12923.51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2716.2809999999999</v>
      </c>
      <c r="P106" s="145">
        <f t="shared" si="15"/>
        <v>0</v>
      </c>
      <c r="Q106" s="147">
        <f>Valores!$C$20</f>
        <v>6630.2</v>
      </c>
      <c r="R106" s="147">
        <f>Valores!$D$4</f>
        <v>4398.46</v>
      </c>
      <c r="S106" s="145">
        <v>0</v>
      </c>
      <c r="T106" s="148">
        <f>IF($H$5="NO",Valores!$C$41,Valores!$C$41/2)</f>
        <v>1207.33</v>
      </c>
      <c r="U106" s="159">
        <f>Valores!$C$25</f>
        <v>3590.51</v>
      </c>
      <c r="V106" s="145">
        <f t="shared" si="12"/>
        <v>3590.51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50">
        <f>Valores!$C$30</f>
        <v>199.86</v>
      </c>
      <c r="AC106" s="145">
        <f t="shared" si="16"/>
        <v>0</v>
      </c>
      <c r="AD106" s="145">
        <f>Valores!$C$31</f>
        <v>199.86</v>
      </c>
      <c r="AE106" s="149">
        <v>0</v>
      </c>
      <c r="AF106" s="145">
        <f>INT(((AE106*Valores!$C$2)*100)+0.5)/100</f>
        <v>0</v>
      </c>
      <c r="AG106" s="145">
        <f>IF($H$5="NO",Valores!$C$59,Valores!$C$59/2)</f>
        <v>406.53</v>
      </c>
      <c r="AH106" s="145">
        <f>IF($H$5="NO",Valores!$C$61,Valores!$C$61/2)</f>
        <v>116.15</v>
      </c>
      <c r="AI106" s="151">
        <f t="shared" si="17"/>
        <v>32775.881000000001</v>
      </c>
      <c r="AJ106" s="147">
        <f>Valores!$C$36</f>
        <v>1046.83</v>
      </c>
      <c r="AK106" s="148">
        <f>Valores!$C$6</f>
        <v>0</v>
      </c>
      <c r="AL106" s="148">
        <f>Valores!$C$84</f>
        <v>3250</v>
      </c>
      <c r="AM106" s="148"/>
      <c r="AN106" s="150">
        <f>Valores!$C$52</f>
        <v>170.34</v>
      </c>
      <c r="AO106" s="152">
        <f t="shared" si="18"/>
        <v>4296.83</v>
      </c>
      <c r="AP106" s="153">
        <f>AI106*-Valores!$C$68</f>
        <v>-3605.3469100000002</v>
      </c>
      <c r="AQ106" s="153">
        <f>AI106*-Valores!$C$69</f>
        <v>0</v>
      </c>
      <c r="AR106" s="147">
        <f>AI106*-Valores!$C$70</f>
        <v>-1474.9146450000001</v>
      </c>
      <c r="AS106" s="147">
        <v>-159.43</v>
      </c>
      <c r="AT106" s="147">
        <f t="shared" si="19"/>
        <v>-53.83</v>
      </c>
      <c r="AU106" s="151">
        <f t="shared" si="20"/>
        <v>31779.189445000004</v>
      </c>
      <c r="AV106" s="155"/>
      <c r="AW106" s="155"/>
      <c r="AX106" s="140" t="s">
        <v>4</v>
      </c>
    </row>
    <row r="107" spans="1:50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524.86</v>
      </c>
      <c r="I107" s="144">
        <v>2114</v>
      </c>
      <c r="J107" s="145">
        <f>INT((I107*Valores!$C$2*100)+0.5)/100</f>
        <v>18189.28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3526.7970000000005</v>
      </c>
      <c r="P107" s="145">
        <f t="shared" si="15"/>
        <v>0</v>
      </c>
      <c r="Q107" s="147">
        <f>Valores!$C$20</f>
        <v>6630.2</v>
      </c>
      <c r="R107" s="147">
        <f>Valores!$D$4</f>
        <v>4398.46</v>
      </c>
      <c r="S107" s="145">
        <v>0</v>
      </c>
      <c r="T107" s="148">
        <f>IF($H$5="NO",Valores!$C$41,Valores!$C$41/2)</f>
        <v>1207.33</v>
      </c>
      <c r="U107" s="159">
        <f>Valores!$C$25</f>
        <v>3590.51</v>
      </c>
      <c r="V107" s="145">
        <f t="shared" si="12"/>
        <v>3590.51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50">
        <f>Valores!$C$30</f>
        <v>199.86</v>
      </c>
      <c r="AC107" s="145">
        <f t="shared" si="16"/>
        <v>0</v>
      </c>
      <c r="AD107" s="145">
        <f>Valores!$C$31</f>
        <v>199.86</v>
      </c>
      <c r="AE107" s="149">
        <v>0</v>
      </c>
      <c r="AF107" s="145">
        <f>INT(((AE107*Valores!$C$2)*100)+0.5)/100</f>
        <v>0</v>
      </c>
      <c r="AG107" s="145">
        <f>IF($H$5="NO",Valores!$C$59,Valores!$C$59/2)</f>
        <v>406.53</v>
      </c>
      <c r="AH107" s="145">
        <f>IF($H$5="NO",Valores!$C$61,Valores!$C$61/2)</f>
        <v>116.15</v>
      </c>
      <c r="AI107" s="151">
        <f t="shared" si="17"/>
        <v>38989.837000000007</v>
      </c>
      <c r="AJ107" s="147">
        <f>Valores!$C$36</f>
        <v>1046.83</v>
      </c>
      <c r="AK107" s="148">
        <f>Valores!$C$6</f>
        <v>0</v>
      </c>
      <c r="AL107" s="148">
        <f>Valores!$C$84</f>
        <v>3250</v>
      </c>
      <c r="AM107" s="148"/>
      <c r="AN107" s="150">
        <f>Valores!$C$52</f>
        <v>170.34</v>
      </c>
      <c r="AO107" s="152">
        <f t="shared" si="18"/>
        <v>4296.83</v>
      </c>
      <c r="AP107" s="153">
        <f>AI107*-Valores!$C$68</f>
        <v>-4288.8820700000006</v>
      </c>
      <c r="AQ107" s="153">
        <f>AI107*-Valores!$C$69</f>
        <v>0</v>
      </c>
      <c r="AR107" s="147">
        <f>AI107*-Valores!$C$70</f>
        <v>-1754.5426650000002</v>
      </c>
      <c r="AS107" s="147">
        <v>-159.43</v>
      </c>
      <c r="AT107" s="147">
        <f t="shared" si="19"/>
        <v>-53.83</v>
      </c>
      <c r="AU107" s="151">
        <f t="shared" si="20"/>
        <v>37029.982265000006</v>
      </c>
      <c r="AV107" s="155"/>
      <c r="AW107" s="155">
        <v>30</v>
      </c>
      <c r="AX107" s="140" t="s">
        <v>4</v>
      </c>
    </row>
    <row r="108" spans="1:50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507.65</v>
      </c>
      <c r="I108" s="144">
        <v>2013</v>
      </c>
      <c r="J108" s="145">
        <f>INT((I108*Valores!$C$2*100)+0.5)/100</f>
        <v>17320.25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3393.8610000000008</v>
      </c>
      <c r="P108" s="145">
        <f t="shared" si="15"/>
        <v>0</v>
      </c>
      <c r="Q108" s="147">
        <f>Valores!$C$20</f>
        <v>6630.2</v>
      </c>
      <c r="R108" s="147">
        <f>Valores!$D$4</f>
        <v>4398.46</v>
      </c>
      <c r="S108" s="145">
        <v>0</v>
      </c>
      <c r="T108" s="148">
        <f>IF($H$5="NO",Valores!$C$41,Valores!$C$41/2)</f>
        <v>1207.33</v>
      </c>
      <c r="U108" s="159">
        <f>Valores!$C$25</f>
        <v>3590.51</v>
      </c>
      <c r="V108" s="145">
        <f t="shared" si="12"/>
        <v>3590.51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50">
        <f>Valores!$C$30</f>
        <v>199.86</v>
      </c>
      <c r="AC108" s="145">
        <f t="shared" si="16"/>
        <v>0</v>
      </c>
      <c r="AD108" s="145">
        <f>Valores!$C$31</f>
        <v>199.86</v>
      </c>
      <c r="AE108" s="149">
        <v>0</v>
      </c>
      <c r="AF108" s="145">
        <f>INT(((AE108*Valores!$C$2)*100)+0.5)/100</f>
        <v>0</v>
      </c>
      <c r="AG108" s="145">
        <f>IF($H$5="NO",Valores!$C$59,Valores!$C$59/2)</f>
        <v>406.53</v>
      </c>
      <c r="AH108" s="145">
        <f>IF($H$5="NO",Valores!$C$61,Valores!$C$61/2)</f>
        <v>116.15</v>
      </c>
      <c r="AI108" s="151">
        <f t="shared" si="17"/>
        <v>37970.661000000007</v>
      </c>
      <c r="AJ108" s="147">
        <f>Valores!$C$36</f>
        <v>1046.83</v>
      </c>
      <c r="AK108" s="148">
        <f>Valores!$C$6</f>
        <v>0</v>
      </c>
      <c r="AL108" s="148">
        <f>Valores!$C$84</f>
        <v>3250</v>
      </c>
      <c r="AM108" s="148"/>
      <c r="AN108" s="150">
        <f>Valores!$C$52</f>
        <v>170.34</v>
      </c>
      <c r="AO108" s="152">
        <f t="shared" si="18"/>
        <v>4296.83</v>
      </c>
      <c r="AP108" s="153">
        <f>AI108*-Valores!$C$68</f>
        <v>-4176.7727100000011</v>
      </c>
      <c r="AQ108" s="153">
        <f>AI108*-Valores!$C$69</f>
        <v>0</v>
      </c>
      <c r="AR108" s="147">
        <f>AI108*-Valores!$C$70</f>
        <v>-1708.6797450000004</v>
      </c>
      <c r="AS108" s="147">
        <v>-159.43</v>
      </c>
      <c r="AT108" s="147">
        <f t="shared" si="19"/>
        <v>-53.83</v>
      </c>
      <c r="AU108" s="151">
        <f t="shared" si="20"/>
        <v>36168.778545000001</v>
      </c>
      <c r="AV108" s="155"/>
      <c r="AW108" s="155">
        <v>30</v>
      </c>
      <c r="AX108" s="140" t="s">
        <v>4</v>
      </c>
    </row>
    <row r="109" spans="1:50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481.84</v>
      </c>
      <c r="I109" s="144">
        <v>1720</v>
      </c>
      <c r="J109" s="145">
        <f>INT((I109*Valores!$C$2*100)+0.5)/100</f>
        <v>14799.22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3011.835</v>
      </c>
      <c r="P109" s="145">
        <f t="shared" si="15"/>
        <v>0</v>
      </c>
      <c r="Q109" s="147">
        <f>Valores!$C$20</f>
        <v>6630.2</v>
      </c>
      <c r="R109" s="147">
        <f>Valores!$D$4</f>
        <v>4398.46</v>
      </c>
      <c r="S109" s="145">
        <v>0</v>
      </c>
      <c r="T109" s="148">
        <f>IF($H$5="NO",Valores!$C$41,Valores!$C$41/2)</f>
        <v>1207.33</v>
      </c>
      <c r="U109" s="159">
        <f>Valores!$C$25</f>
        <v>3590.51</v>
      </c>
      <c r="V109" s="145">
        <f t="shared" si="12"/>
        <v>3590.51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50">
        <f>Valores!$C$30</f>
        <v>199.86</v>
      </c>
      <c r="AC109" s="145">
        <f t="shared" si="16"/>
        <v>0</v>
      </c>
      <c r="AD109" s="145">
        <f>Valores!$C$31</f>
        <v>199.86</v>
      </c>
      <c r="AE109" s="149">
        <v>0</v>
      </c>
      <c r="AF109" s="145">
        <f>INT(((AE109*Valores!$C$2)*100)+0.5)/100</f>
        <v>0</v>
      </c>
      <c r="AG109" s="145">
        <f>IF($H$5="NO",Valores!$C$59,Valores!$C$59/2)</f>
        <v>406.53</v>
      </c>
      <c r="AH109" s="145">
        <f>IF($H$5="NO",Valores!$C$61,Valores!$C$61/2)</f>
        <v>116.15</v>
      </c>
      <c r="AI109" s="151">
        <f t="shared" si="17"/>
        <v>35041.795000000006</v>
      </c>
      <c r="AJ109" s="147">
        <f>Valores!$C$36</f>
        <v>1046.83</v>
      </c>
      <c r="AK109" s="148">
        <f>Valores!$C$6</f>
        <v>0</v>
      </c>
      <c r="AL109" s="148">
        <f>Valores!$C$84</f>
        <v>3250</v>
      </c>
      <c r="AM109" s="148"/>
      <c r="AN109" s="150">
        <f>Valores!$C$52</f>
        <v>170.34</v>
      </c>
      <c r="AO109" s="152">
        <f t="shared" si="18"/>
        <v>4296.83</v>
      </c>
      <c r="AP109" s="153">
        <f>AI109*-Valores!$C$68</f>
        <v>-3854.5974500000007</v>
      </c>
      <c r="AQ109" s="153">
        <f>AI109*-Valores!$C$69</f>
        <v>0</v>
      </c>
      <c r="AR109" s="147">
        <f>AI109*-Valores!$C$70</f>
        <v>-1576.8807750000001</v>
      </c>
      <c r="AS109" s="147">
        <v>-159.43</v>
      </c>
      <c r="AT109" s="147">
        <f t="shared" si="19"/>
        <v>-53.83</v>
      </c>
      <c r="AU109" s="151">
        <f t="shared" si="20"/>
        <v>33693.886775000006</v>
      </c>
      <c r="AV109" s="155"/>
      <c r="AW109" s="155">
        <v>30</v>
      </c>
      <c r="AX109" s="140" t="s">
        <v>4</v>
      </c>
    </row>
    <row r="110" spans="1:50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387.19</v>
      </c>
      <c r="I110" s="144">
        <v>1502</v>
      </c>
      <c r="J110" s="145">
        <f>INT((I110*Valores!$C$2*100)+0.5)/100</f>
        <v>12923.51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2716.2809999999999</v>
      </c>
      <c r="P110" s="145">
        <f t="shared" si="15"/>
        <v>0</v>
      </c>
      <c r="Q110" s="147">
        <f>Valores!$C$20</f>
        <v>6630.2</v>
      </c>
      <c r="R110" s="147">
        <f>Valores!$D$4</f>
        <v>4398.46</v>
      </c>
      <c r="S110" s="145">
        <v>0</v>
      </c>
      <c r="T110" s="148">
        <f>IF($H$5="NO",Valores!$C$41,Valores!$C$41/2)</f>
        <v>1207.33</v>
      </c>
      <c r="U110" s="159">
        <f>Valores!$C$25</f>
        <v>3590.51</v>
      </c>
      <c r="V110" s="145">
        <f t="shared" si="12"/>
        <v>3590.51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50">
        <f>Valores!$C$30</f>
        <v>199.86</v>
      </c>
      <c r="AC110" s="145">
        <f t="shared" si="16"/>
        <v>0</v>
      </c>
      <c r="AD110" s="145">
        <f>Valores!$C$31</f>
        <v>199.86</v>
      </c>
      <c r="AE110" s="149">
        <v>0</v>
      </c>
      <c r="AF110" s="145">
        <f>INT(((AE110*Valores!$C$2)*100)+0.5)/100</f>
        <v>0</v>
      </c>
      <c r="AG110" s="145">
        <f>IF($H$5="NO",Valores!$C$59,Valores!$C$59/2)</f>
        <v>406.53</v>
      </c>
      <c r="AH110" s="145">
        <f>IF($H$5="NO",Valores!$C$61,Valores!$C$61/2)</f>
        <v>116.15</v>
      </c>
      <c r="AI110" s="151">
        <f t="shared" si="17"/>
        <v>32775.881000000001</v>
      </c>
      <c r="AJ110" s="147">
        <f>Valores!$C$36</f>
        <v>1046.83</v>
      </c>
      <c r="AK110" s="148">
        <f>Valores!$C$6</f>
        <v>0</v>
      </c>
      <c r="AL110" s="148">
        <f>Valores!$C$84</f>
        <v>3250</v>
      </c>
      <c r="AM110" s="148"/>
      <c r="AN110" s="150">
        <f>Valores!$C$52</f>
        <v>170.34</v>
      </c>
      <c r="AO110" s="152">
        <f t="shared" si="18"/>
        <v>4296.83</v>
      </c>
      <c r="AP110" s="153">
        <f>AI110*-Valores!$C$68</f>
        <v>-3605.3469100000002</v>
      </c>
      <c r="AQ110" s="153">
        <f>AI110*-Valores!$C$69</f>
        <v>0</v>
      </c>
      <c r="AR110" s="147">
        <f>AI110*-Valores!$C$70</f>
        <v>-1474.9146450000001</v>
      </c>
      <c r="AS110" s="147">
        <v>-159.43</v>
      </c>
      <c r="AT110" s="147">
        <f t="shared" si="19"/>
        <v>-53.83</v>
      </c>
      <c r="AU110" s="151">
        <f t="shared" si="20"/>
        <v>31779.189445000004</v>
      </c>
      <c r="AV110" s="155"/>
      <c r="AW110" s="155">
        <v>30</v>
      </c>
      <c r="AX110" s="140" t="s">
        <v>4</v>
      </c>
    </row>
    <row r="111" spans="1:50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387.19</v>
      </c>
      <c r="I111" s="144">
        <v>1139</v>
      </c>
      <c r="J111" s="145">
        <f>INT((I111*Valores!$C$2*100)+0.5)/100</f>
        <v>9800.18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2247.7815000000001</v>
      </c>
      <c r="P111" s="145">
        <f t="shared" si="15"/>
        <v>0</v>
      </c>
      <c r="Q111" s="147">
        <f>Valores!$C$20</f>
        <v>6630.2</v>
      </c>
      <c r="R111" s="147">
        <f>Valores!$D$4</f>
        <v>4398.46</v>
      </c>
      <c r="S111" s="145">
        <v>0</v>
      </c>
      <c r="T111" s="148">
        <f>IF($H$5="NO",Valores!$C$41,Valores!$C$41/2)</f>
        <v>1207.33</v>
      </c>
      <c r="U111" s="159">
        <f>Valores!$C$25</f>
        <v>3590.51</v>
      </c>
      <c r="V111" s="145">
        <f t="shared" si="12"/>
        <v>3590.51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50">
        <f>Valores!$C$30</f>
        <v>199.86</v>
      </c>
      <c r="AC111" s="145">
        <f t="shared" si="16"/>
        <v>0</v>
      </c>
      <c r="AD111" s="145">
        <f>Valores!$C$31</f>
        <v>199.86</v>
      </c>
      <c r="AE111" s="149">
        <v>0</v>
      </c>
      <c r="AF111" s="145">
        <f>INT(((AE111*Valores!$C$2)*100)+0.5)/100</f>
        <v>0</v>
      </c>
      <c r="AG111" s="145">
        <f>IF($H$5="NO",Valores!$C$59,Valores!$C$59/2)</f>
        <v>406.53</v>
      </c>
      <c r="AH111" s="145">
        <f>IF($H$5="NO",Valores!$C$61,Valores!$C$61/2)</f>
        <v>116.15</v>
      </c>
      <c r="AI111" s="151">
        <f t="shared" si="17"/>
        <v>29184.051500000001</v>
      </c>
      <c r="AJ111" s="147">
        <f>Valores!$C$36</f>
        <v>1046.83</v>
      </c>
      <c r="AK111" s="148">
        <f>Valores!$C$6</f>
        <v>0</v>
      </c>
      <c r="AL111" s="148">
        <f>Valores!$C$84</f>
        <v>3250</v>
      </c>
      <c r="AM111" s="148"/>
      <c r="AN111" s="150">
        <f>Valores!$C$52</f>
        <v>170.34</v>
      </c>
      <c r="AO111" s="152">
        <f t="shared" si="18"/>
        <v>4296.83</v>
      </c>
      <c r="AP111" s="153">
        <f>AI111*-Valores!$C$68</f>
        <v>-3210.2456650000004</v>
      </c>
      <c r="AQ111" s="153">
        <f>AI111*-Valores!$C$69</f>
        <v>0</v>
      </c>
      <c r="AR111" s="147">
        <f>AI111*-Valores!$C$70</f>
        <v>-1313.2823175000001</v>
      </c>
      <c r="AS111" s="147">
        <v>-159.43</v>
      </c>
      <c r="AT111" s="147">
        <f t="shared" si="19"/>
        <v>-53.83</v>
      </c>
      <c r="AU111" s="151">
        <f t="shared" si="20"/>
        <v>28744.093517499998</v>
      </c>
      <c r="AV111" s="155"/>
      <c r="AW111" s="155">
        <v>30</v>
      </c>
      <c r="AX111" s="140" t="s">
        <v>4</v>
      </c>
    </row>
    <row r="112" spans="1:50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395.79</v>
      </c>
      <c r="I112" s="144">
        <v>1102</v>
      </c>
      <c r="J112" s="145">
        <f>INT((I112*Valores!$C$2*100)+0.5)/100</f>
        <v>9481.83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2201.319</v>
      </c>
      <c r="P112" s="145">
        <f t="shared" si="15"/>
        <v>0</v>
      </c>
      <c r="Q112" s="147">
        <f>Valores!$C$20</f>
        <v>6630.2</v>
      </c>
      <c r="R112" s="147">
        <f>Valores!$D$4</f>
        <v>4398.46</v>
      </c>
      <c r="S112" s="145">
        <v>0</v>
      </c>
      <c r="T112" s="148">
        <f>IF($H$5="NO",Valores!$C$41,Valores!$C$41/2)</f>
        <v>1207.33</v>
      </c>
      <c r="U112" s="159">
        <f>Valores!$C$25</f>
        <v>3590.51</v>
      </c>
      <c r="V112" s="145">
        <f t="shared" ref="V112:V174" si="21">U112*(1+$J$2)</f>
        <v>3590.51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50">
        <f>Valores!$C$30</f>
        <v>199.86</v>
      </c>
      <c r="AC112" s="145">
        <f t="shared" si="16"/>
        <v>0</v>
      </c>
      <c r="AD112" s="145">
        <f>Valores!$C$31</f>
        <v>199.86</v>
      </c>
      <c r="AE112" s="149">
        <v>0</v>
      </c>
      <c r="AF112" s="145">
        <f>INT(((AE112*Valores!$C$2)*100)+0.5)/100</f>
        <v>0</v>
      </c>
      <c r="AG112" s="145">
        <f>IF($H$5="NO",Valores!$C$59,Valores!$C$59/2)</f>
        <v>406.53</v>
      </c>
      <c r="AH112" s="145">
        <f>IF($H$5="NO",Valores!$C$61,Valores!$C$61/2)</f>
        <v>116.15</v>
      </c>
      <c r="AI112" s="151">
        <f t="shared" si="17"/>
        <v>28827.839</v>
      </c>
      <c r="AJ112" s="147">
        <f>Valores!$C$36</f>
        <v>1046.83</v>
      </c>
      <c r="AK112" s="148">
        <f>Valores!$C$6</f>
        <v>0</v>
      </c>
      <c r="AL112" s="148">
        <f>Valores!$C$84</f>
        <v>3250</v>
      </c>
      <c r="AM112" s="148"/>
      <c r="AN112" s="150">
        <f>Valores!$C$52</f>
        <v>170.34</v>
      </c>
      <c r="AO112" s="152">
        <f t="shared" si="18"/>
        <v>4296.83</v>
      </c>
      <c r="AP112" s="153">
        <f>AI112*-Valores!$C$68</f>
        <v>-3171.0622899999998</v>
      </c>
      <c r="AQ112" s="153">
        <f>AI112*-Valores!$C$69</f>
        <v>0</v>
      </c>
      <c r="AR112" s="147">
        <f>AI112*-Valores!$C$70</f>
        <v>-1297.252755</v>
      </c>
      <c r="AS112" s="147">
        <v>-159.43</v>
      </c>
      <c r="AT112" s="147">
        <f t="shared" si="19"/>
        <v>-53.83</v>
      </c>
      <c r="AU112" s="151">
        <f t="shared" si="20"/>
        <v>28443.093954999997</v>
      </c>
      <c r="AV112" s="155"/>
      <c r="AW112" s="155">
        <v>30</v>
      </c>
      <c r="AX112" s="140" t="s">
        <v>4</v>
      </c>
    </row>
    <row r="113" spans="1:50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567.88</v>
      </c>
      <c r="I113" s="144">
        <v>1911</v>
      </c>
      <c r="J113" s="145">
        <f>INT((I113*Valores!$C$2*100)+0.5)/100</f>
        <v>16442.63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3271.252500000001</v>
      </c>
      <c r="P113" s="145">
        <f t="shared" si="15"/>
        <v>0</v>
      </c>
      <c r="Q113" s="147">
        <f>Valores!$C$20</f>
        <v>6630.2</v>
      </c>
      <c r="R113" s="147">
        <f>Valores!$D$4</f>
        <v>4398.46</v>
      </c>
      <c r="S113" s="159">
        <f>Valores!$C$27</f>
        <v>4059.57</v>
      </c>
      <c r="T113" s="148">
        <f>IF($H$5="NO",Valores!$C$41,Valores!$C$41/2)</f>
        <v>1207.33</v>
      </c>
      <c r="U113" s="159">
        <f>Valores!$C$25</f>
        <v>3590.51</v>
      </c>
      <c r="V113" s="145">
        <f t="shared" si="21"/>
        <v>3590.51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50">
        <f>Valores!$C$30</f>
        <v>199.86</v>
      </c>
      <c r="AC113" s="145">
        <f t="shared" si="16"/>
        <v>0</v>
      </c>
      <c r="AD113" s="145">
        <f>Valores!$C$31</f>
        <v>199.86</v>
      </c>
      <c r="AE113" s="149">
        <v>94</v>
      </c>
      <c r="AF113" s="145">
        <f>INT(((AE113*Valores!$C$2)*100)+0.5)/100</f>
        <v>808.79</v>
      </c>
      <c r="AG113" s="145">
        <f>IF($H$5="NO",Valores!$C$59,Valores!$C$59/2)</f>
        <v>406.53</v>
      </c>
      <c r="AH113" s="145">
        <f>IF($H$5="NO",Valores!$C$61,Valores!$C$61/2)</f>
        <v>116.15</v>
      </c>
      <c r="AI113" s="151">
        <f t="shared" si="17"/>
        <v>41899.022500000014</v>
      </c>
      <c r="AJ113" s="147">
        <f>Valores!$C$36</f>
        <v>1046.83</v>
      </c>
      <c r="AK113" s="148">
        <f>Valores!$C$6</f>
        <v>0</v>
      </c>
      <c r="AL113" s="148">
        <f>Valores!$C$84</f>
        <v>3250</v>
      </c>
      <c r="AM113" s="148"/>
      <c r="AN113" s="150">
        <f>Valores!$C$52</f>
        <v>170.34</v>
      </c>
      <c r="AO113" s="152">
        <f t="shared" si="18"/>
        <v>4296.83</v>
      </c>
      <c r="AP113" s="153">
        <f>AI113*-Valores!$C$68</f>
        <v>-4608.8924750000015</v>
      </c>
      <c r="AQ113" s="153">
        <f>AI113*-Valores!$C$69</f>
        <v>0</v>
      </c>
      <c r="AR113" s="147">
        <f>AI113*-Valores!$C$70</f>
        <v>-1885.4560125000005</v>
      </c>
      <c r="AS113" s="147">
        <v>-159.43</v>
      </c>
      <c r="AT113" s="147">
        <f t="shared" si="19"/>
        <v>-53.83</v>
      </c>
      <c r="AU113" s="151">
        <f t="shared" si="20"/>
        <v>39488.244012500014</v>
      </c>
      <c r="AV113" s="155"/>
      <c r="AW113" s="155">
        <v>25</v>
      </c>
      <c r="AX113" s="140" t="s">
        <v>4</v>
      </c>
    </row>
    <row r="114" spans="1:50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524.86</v>
      </c>
      <c r="I114" s="144">
        <v>1545</v>
      </c>
      <c r="J114" s="145">
        <f>INT((I114*Valores!$C$2*100)+0.5)/100</f>
        <v>13293.49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2792.4285000000004</v>
      </c>
      <c r="P114" s="145">
        <f t="shared" si="15"/>
        <v>0</v>
      </c>
      <c r="Q114" s="147">
        <f>Valores!$C$20</f>
        <v>6630.2</v>
      </c>
      <c r="R114" s="147">
        <f>Valores!$D$4</f>
        <v>4398.46</v>
      </c>
      <c r="S114" s="145">
        <f>Valores!$C$27</f>
        <v>4059.57</v>
      </c>
      <c r="T114" s="148">
        <f>IF($H$5="NO",Valores!$C$41,Valores!$C$41/2)</f>
        <v>1207.33</v>
      </c>
      <c r="U114" s="159">
        <f>Valores!$C$25</f>
        <v>3590.51</v>
      </c>
      <c r="V114" s="145">
        <f t="shared" si="21"/>
        <v>3590.51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50">
        <f>Valores!$C$30</f>
        <v>199.86</v>
      </c>
      <c r="AC114" s="145">
        <f t="shared" si="16"/>
        <v>0</v>
      </c>
      <c r="AD114" s="145">
        <f>Valores!$C$31</f>
        <v>199.86</v>
      </c>
      <c r="AE114" s="149">
        <v>94</v>
      </c>
      <c r="AF114" s="145">
        <f>INT(((AE114*Valores!$C$2)*100)+0.5)/100</f>
        <v>808.79</v>
      </c>
      <c r="AG114" s="145">
        <f>IF($H$5="NO",Valores!$C$59,Valores!$C$59/2)</f>
        <v>406.53</v>
      </c>
      <c r="AH114" s="145">
        <f>IF($H$5="NO",Valores!$C$61,Valores!$C$61/2)</f>
        <v>116.15</v>
      </c>
      <c r="AI114" s="151">
        <f t="shared" si="17"/>
        <v>38228.038500000002</v>
      </c>
      <c r="AJ114" s="147">
        <f>Valores!$C$36</f>
        <v>1046.83</v>
      </c>
      <c r="AK114" s="148">
        <f>Valores!$C$6</f>
        <v>0</v>
      </c>
      <c r="AL114" s="148">
        <f>Valores!$C$84</f>
        <v>3250</v>
      </c>
      <c r="AM114" s="148"/>
      <c r="AN114" s="150">
        <f>Valores!$C$52</f>
        <v>170.34</v>
      </c>
      <c r="AO114" s="152">
        <f t="shared" si="18"/>
        <v>4296.83</v>
      </c>
      <c r="AP114" s="153">
        <f>AI114*-Valores!$C$68</f>
        <v>-4205.0842350000003</v>
      </c>
      <c r="AQ114" s="153">
        <f>AI114*-Valores!$C$69</f>
        <v>0</v>
      </c>
      <c r="AR114" s="147">
        <f>AI114*-Valores!$C$70</f>
        <v>-1720.2617325000001</v>
      </c>
      <c r="AS114" s="147">
        <v>-159.43</v>
      </c>
      <c r="AT114" s="147">
        <f t="shared" si="19"/>
        <v>-53.83</v>
      </c>
      <c r="AU114" s="151">
        <f t="shared" si="20"/>
        <v>36386.262532499997</v>
      </c>
      <c r="AV114" s="155"/>
      <c r="AW114" s="155">
        <v>25</v>
      </c>
      <c r="AX114" s="140" t="s">
        <v>8</v>
      </c>
    </row>
    <row r="115" spans="1:50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1875.72</v>
      </c>
      <c r="I115" s="144">
        <v>2100</v>
      </c>
      <c r="J115" s="145">
        <f>INT((I115*Valores!$C$2*100)+0.5)/100</f>
        <v>18068.82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3711.3570000000004</v>
      </c>
      <c r="P115" s="145">
        <f t="shared" si="15"/>
        <v>0</v>
      </c>
      <c r="Q115" s="147">
        <f>Valores!$C$20</f>
        <v>6630.2</v>
      </c>
      <c r="R115" s="147">
        <f>Valores!$D$4</f>
        <v>4398.46</v>
      </c>
      <c r="S115" s="159">
        <f>Valores!$C$27</f>
        <v>4059.57</v>
      </c>
      <c r="T115" s="148">
        <f>IF($H$5="NO",Valores!$C$41,Valores!$C$41/2)</f>
        <v>1207.33</v>
      </c>
      <c r="U115" s="159">
        <f>Valores!$C$25</f>
        <v>3590.51</v>
      </c>
      <c r="V115" s="145">
        <f t="shared" si="21"/>
        <v>3590.51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50">
        <f>Valores!$C$30</f>
        <v>199.86</v>
      </c>
      <c r="AC115" s="145">
        <f t="shared" si="16"/>
        <v>0</v>
      </c>
      <c r="AD115" s="145">
        <f>Valores!$C$31</f>
        <v>199.86</v>
      </c>
      <c r="AE115" s="149">
        <v>0</v>
      </c>
      <c r="AF115" s="145">
        <f>INT(((AE115*Valores!$C$2)*100)+0.5)/100</f>
        <v>0</v>
      </c>
      <c r="AG115" s="145">
        <f>IF($H$5="NO",Valores!$C$59,Valores!$C$59/2)</f>
        <v>406.53</v>
      </c>
      <c r="AH115" s="145">
        <f>IF($H$5="NO",Valores!$C$61,Valores!$C$61/2)</f>
        <v>116.15</v>
      </c>
      <c r="AI115" s="151">
        <f t="shared" si="17"/>
        <v>44464.367000000006</v>
      </c>
      <c r="AJ115" s="147">
        <f>Valores!$C$36</f>
        <v>1046.83</v>
      </c>
      <c r="AK115" s="148">
        <f>Valores!$C$6</f>
        <v>0</v>
      </c>
      <c r="AL115" s="148">
        <f>Valores!$C$84</f>
        <v>3250</v>
      </c>
      <c r="AM115" s="148"/>
      <c r="AN115" s="150">
        <f>Valores!$C$52</f>
        <v>170.34</v>
      </c>
      <c r="AO115" s="152">
        <f t="shared" si="18"/>
        <v>4296.83</v>
      </c>
      <c r="AP115" s="153">
        <f>AI115*-Valores!$C$68</f>
        <v>-4891.0803700000006</v>
      </c>
      <c r="AQ115" s="153">
        <f>AI115*-Valores!$C$69</f>
        <v>0</v>
      </c>
      <c r="AR115" s="147">
        <f>AI115*-Valores!$C$70</f>
        <v>-2000.8965150000001</v>
      </c>
      <c r="AS115" s="147">
        <v>-159.43</v>
      </c>
      <c r="AT115" s="147">
        <f t="shared" si="19"/>
        <v>-53.83</v>
      </c>
      <c r="AU115" s="151">
        <f t="shared" si="20"/>
        <v>41655.960115000002</v>
      </c>
      <c r="AV115" s="155"/>
      <c r="AW115" s="155">
        <v>30</v>
      </c>
      <c r="AX115" s="140" t="s">
        <v>4</v>
      </c>
    </row>
    <row r="116" spans="1:50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1892.92</v>
      </c>
      <c r="I116" s="144">
        <v>1995</v>
      </c>
      <c r="J116" s="145">
        <f>INT((I116*Valores!$C$2*100)+0.5)/100</f>
        <v>17165.38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3578.4210000000007</v>
      </c>
      <c r="P116" s="145">
        <f t="shared" si="15"/>
        <v>0</v>
      </c>
      <c r="Q116" s="147">
        <f>Valores!$C$20</f>
        <v>6630.2</v>
      </c>
      <c r="R116" s="147">
        <f>Valores!$D$4</f>
        <v>4398.46</v>
      </c>
      <c r="S116" s="159">
        <f>Valores!$C$27</f>
        <v>4059.57</v>
      </c>
      <c r="T116" s="148">
        <f>IF($H$5="NO",Valores!$C$41,Valores!$C$41/2)</f>
        <v>1207.33</v>
      </c>
      <c r="U116" s="159">
        <f>Valores!$C$25</f>
        <v>3590.51</v>
      </c>
      <c r="V116" s="145">
        <f t="shared" si="21"/>
        <v>3590.51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50">
        <f>Valores!$C$30</f>
        <v>199.86</v>
      </c>
      <c r="AC116" s="145">
        <f t="shared" si="16"/>
        <v>0</v>
      </c>
      <c r="AD116" s="145">
        <f>Valores!$C$31</f>
        <v>199.86</v>
      </c>
      <c r="AE116" s="149">
        <v>0</v>
      </c>
      <c r="AF116" s="145">
        <f>INT(((AE116*Valores!$C$2)*100)+0.5)/100</f>
        <v>0</v>
      </c>
      <c r="AG116" s="145">
        <f>IF($H$5="NO",Valores!$C$59,Valores!$C$59/2)</f>
        <v>406.53</v>
      </c>
      <c r="AH116" s="145">
        <f>IF($H$5="NO",Valores!$C$61,Valores!$C$61/2)</f>
        <v>116.15</v>
      </c>
      <c r="AI116" s="151">
        <f t="shared" si="17"/>
        <v>43445.191000000013</v>
      </c>
      <c r="AJ116" s="147">
        <f>Valores!$C$36</f>
        <v>1046.83</v>
      </c>
      <c r="AK116" s="148">
        <f>Valores!$C$6</f>
        <v>0</v>
      </c>
      <c r="AL116" s="148">
        <f>Valores!$C$84</f>
        <v>3250</v>
      </c>
      <c r="AM116" s="148"/>
      <c r="AN116" s="150">
        <f>Valores!$C$52</f>
        <v>170.34</v>
      </c>
      <c r="AO116" s="152">
        <f t="shared" si="18"/>
        <v>4296.83</v>
      </c>
      <c r="AP116" s="153">
        <f>AI116*-Valores!$C$68</f>
        <v>-4778.9710100000011</v>
      </c>
      <c r="AQ116" s="153">
        <f>AI116*-Valores!$C$69</f>
        <v>0</v>
      </c>
      <c r="AR116" s="147">
        <f>AI116*-Valores!$C$70</f>
        <v>-1955.0335950000006</v>
      </c>
      <c r="AS116" s="147">
        <v>-159.43</v>
      </c>
      <c r="AT116" s="147">
        <f t="shared" si="19"/>
        <v>-53.83</v>
      </c>
      <c r="AU116" s="151">
        <f t="shared" si="20"/>
        <v>40794.756395000011</v>
      </c>
      <c r="AV116" s="155"/>
      <c r="AW116" s="155">
        <v>30</v>
      </c>
      <c r="AX116" s="140" t="s">
        <v>4</v>
      </c>
    </row>
    <row r="117" spans="1:50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1608.99</v>
      </c>
      <c r="I117" s="144">
        <v>1704</v>
      </c>
      <c r="J117" s="145">
        <f>INT((I117*Valores!$C$2*100)+0.5)/100</f>
        <v>14661.56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3160.2584999999999</v>
      </c>
      <c r="P117" s="145">
        <f t="shared" si="15"/>
        <v>0</v>
      </c>
      <c r="Q117" s="147">
        <f>Valores!$C$20</f>
        <v>6630.2</v>
      </c>
      <c r="R117" s="147">
        <f>Valores!$D$4</f>
        <v>4398.46</v>
      </c>
      <c r="S117" s="159">
        <f>Valores!$C$27</f>
        <v>4059.57</v>
      </c>
      <c r="T117" s="148">
        <f>IF($H$5="NO",Valores!$C$41,Valores!$C$41/2)</f>
        <v>1207.33</v>
      </c>
      <c r="U117" s="159">
        <f>Valores!$C$25</f>
        <v>3590.51</v>
      </c>
      <c r="V117" s="145">
        <f t="shared" si="21"/>
        <v>3590.51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50">
        <f>Valores!$C$30</f>
        <v>199.86</v>
      </c>
      <c r="AC117" s="145">
        <f t="shared" si="16"/>
        <v>0</v>
      </c>
      <c r="AD117" s="145">
        <f>Valores!$C$31</f>
        <v>199.86</v>
      </c>
      <c r="AE117" s="149">
        <v>0</v>
      </c>
      <c r="AF117" s="145">
        <f>INT(((AE117*Valores!$C$2)*100)+0.5)/100</f>
        <v>0</v>
      </c>
      <c r="AG117" s="145">
        <f>IF($H$5="NO",Valores!$C$59,Valores!$C$59/2)</f>
        <v>406.53</v>
      </c>
      <c r="AH117" s="145">
        <f>IF($H$5="NO",Valores!$C$61,Valores!$C$61/2)</f>
        <v>116.15</v>
      </c>
      <c r="AI117" s="151">
        <f t="shared" si="17"/>
        <v>40239.278500000008</v>
      </c>
      <c r="AJ117" s="147">
        <f>Valores!$C$36</f>
        <v>1046.83</v>
      </c>
      <c r="AK117" s="148">
        <f>Valores!$C$6</f>
        <v>0</v>
      </c>
      <c r="AL117" s="148">
        <f>Valores!$C$84</f>
        <v>3250</v>
      </c>
      <c r="AM117" s="148"/>
      <c r="AN117" s="150">
        <f>Valores!$C$52</f>
        <v>170.34</v>
      </c>
      <c r="AO117" s="152">
        <f t="shared" si="18"/>
        <v>4296.83</v>
      </c>
      <c r="AP117" s="153">
        <f>AI117*-Valores!$C$68</f>
        <v>-4426.3206350000009</v>
      </c>
      <c r="AQ117" s="153">
        <f>AI117*-Valores!$C$69</f>
        <v>0</v>
      </c>
      <c r="AR117" s="147">
        <f>AI117*-Valores!$C$70</f>
        <v>-1810.7675325000002</v>
      </c>
      <c r="AS117" s="147">
        <v>-159.43</v>
      </c>
      <c r="AT117" s="147">
        <f t="shared" si="19"/>
        <v>-53.83</v>
      </c>
      <c r="AU117" s="151">
        <f t="shared" si="20"/>
        <v>38085.760332500002</v>
      </c>
      <c r="AV117" s="155"/>
      <c r="AW117" s="155">
        <v>30</v>
      </c>
      <c r="AX117" s="140" t="s">
        <v>4</v>
      </c>
    </row>
    <row r="118" spans="1:50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1385.28</v>
      </c>
      <c r="I118" s="144">
        <v>1480</v>
      </c>
      <c r="J118" s="145">
        <f>INT((I118*Valores!$C$2*100)+0.5)/100</f>
        <v>12734.22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2837.6010000000006</v>
      </c>
      <c r="P118" s="145">
        <f t="shared" si="15"/>
        <v>0</v>
      </c>
      <c r="Q118" s="147">
        <f>Valores!$C$20</f>
        <v>6630.2</v>
      </c>
      <c r="R118" s="147">
        <f>Valores!$D$4</f>
        <v>4398.46</v>
      </c>
      <c r="S118" s="159">
        <f>Valores!$C$27</f>
        <v>4059.57</v>
      </c>
      <c r="T118" s="148">
        <f>IF($H$5="NO",Valores!$C$41,Valores!$C$41/2)</f>
        <v>1207.33</v>
      </c>
      <c r="U118" s="159">
        <f>Valores!$C$25</f>
        <v>3590.51</v>
      </c>
      <c r="V118" s="145">
        <f t="shared" si="21"/>
        <v>3590.51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50">
        <f>Valores!$C$30</f>
        <v>199.86</v>
      </c>
      <c r="AC118" s="145">
        <f t="shared" si="16"/>
        <v>0</v>
      </c>
      <c r="AD118" s="145">
        <f>Valores!$C$31</f>
        <v>199.86</v>
      </c>
      <c r="AE118" s="149">
        <v>0</v>
      </c>
      <c r="AF118" s="145">
        <f>INT(((AE118*Valores!$C$2)*100)+0.5)/100</f>
        <v>0</v>
      </c>
      <c r="AG118" s="145">
        <f>IF($H$5="NO",Valores!$C$59,Valores!$C$59/2)</f>
        <v>406.53</v>
      </c>
      <c r="AH118" s="145">
        <f>IF($H$5="NO",Valores!$C$61,Valores!$C$61/2)</f>
        <v>116.15</v>
      </c>
      <c r="AI118" s="151">
        <f t="shared" si="17"/>
        <v>37765.571000000004</v>
      </c>
      <c r="AJ118" s="147">
        <f>Valores!$C$36</f>
        <v>1046.83</v>
      </c>
      <c r="AK118" s="148">
        <f>Valores!$C$6</f>
        <v>0</v>
      </c>
      <c r="AL118" s="148">
        <f>Valores!$C$84</f>
        <v>3250</v>
      </c>
      <c r="AM118" s="148"/>
      <c r="AN118" s="150">
        <f>Valores!$C$52</f>
        <v>170.34</v>
      </c>
      <c r="AO118" s="152">
        <f t="shared" si="18"/>
        <v>4296.83</v>
      </c>
      <c r="AP118" s="153">
        <f>AI118*-Valores!$C$68</f>
        <v>-4154.21281</v>
      </c>
      <c r="AQ118" s="153">
        <f>AI118*-Valores!$C$69</f>
        <v>0</v>
      </c>
      <c r="AR118" s="147">
        <f>AI118*-Valores!$C$70</f>
        <v>-1699.450695</v>
      </c>
      <c r="AS118" s="147">
        <v>-159.43</v>
      </c>
      <c r="AT118" s="147">
        <f t="shared" si="19"/>
        <v>-53.83</v>
      </c>
      <c r="AU118" s="151">
        <f t="shared" si="20"/>
        <v>35995.477495000006</v>
      </c>
      <c r="AV118" s="155"/>
      <c r="AW118" s="155">
        <v>30</v>
      </c>
      <c r="AX118" s="140" t="s">
        <v>4</v>
      </c>
    </row>
    <row r="119" spans="1:50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10996.17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2369.1014999999998</v>
      </c>
      <c r="P119" s="145">
        <f t="shared" si="15"/>
        <v>0</v>
      </c>
      <c r="Q119" s="147">
        <f>Valores!$C$20</f>
        <v>6630.2</v>
      </c>
      <c r="R119" s="147">
        <f>Valores!$D$4</f>
        <v>4398.46</v>
      </c>
      <c r="S119" s="145">
        <f>Valores!$C$27</f>
        <v>4059.57</v>
      </c>
      <c r="T119" s="148">
        <f>IF($H$5="NO",Valores!$C$41,Valores!$C$41/2)</f>
        <v>1207.33</v>
      </c>
      <c r="U119" s="159">
        <f>Valores!$C$25</f>
        <v>3590.51</v>
      </c>
      <c r="V119" s="145">
        <f t="shared" si="21"/>
        <v>3590.51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50">
        <f>Valores!$C$30</f>
        <v>199.86</v>
      </c>
      <c r="AC119" s="145">
        <f t="shared" si="16"/>
        <v>0</v>
      </c>
      <c r="AD119" s="145">
        <f>Valores!$C$31</f>
        <v>199.86</v>
      </c>
      <c r="AE119" s="149">
        <v>0</v>
      </c>
      <c r="AF119" s="145">
        <f>INT(((AE119*Valores!$C$2)*100)+0.5)/100</f>
        <v>0</v>
      </c>
      <c r="AG119" s="145">
        <f>IF($H$5="NO",Valores!$C$59,Valores!$C$59/2)</f>
        <v>406.53</v>
      </c>
      <c r="AH119" s="145">
        <f>IF($H$5="NO",Valores!$C$61,Valores!$C$61/2)</f>
        <v>116.15</v>
      </c>
      <c r="AI119" s="151">
        <f t="shared" si="17"/>
        <v>34173.741500000004</v>
      </c>
      <c r="AJ119" s="147">
        <f>Valores!$C$36</f>
        <v>1046.83</v>
      </c>
      <c r="AK119" s="148">
        <f>Valores!$C$6</f>
        <v>0</v>
      </c>
      <c r="AL119" s="148">
        <f>Valores!$C$84</f>
        <v>3250</v>
      </c>
      <c r="AM119" s="148"/>
      <c r="AN119" s="150">
        <f>Valores!$C$52</f>
        <v>170.34</v>
      </c>
      <c r="AO119" s="152">
        <f t="shared" si="18"/>
        <v>4296.83</v>
      </c>
      <c r="AP119" s="153">
        <f>AI119*-Valores!$C$68</f>
        <v>-3759.1115650000006</v>
      </c>
      <c r="AQ119" s="153">
        <f>AI119*-Valores!$C$69</f>
        <v>0</v>
      </c>
      <c r="AR119" s="147">
        <f>AI119*-Valores!$C$70</f>
        <v>-1537.8183675</v>
      </c>
      <c r="AS119" s="147">
        <v>-159.43</v>
      </c>
      <c r="AT119" s="147">
        <f t="shared" si="19"/>
        <v>-53.83</v>
      </c>
      <c r="AU119" s="151">
        <f t="shared" si="20"/>
        <v>32960.381567500001</v>
      </c>
      <c r="AV119" s="155"/>
      <c r="AW119" s="155">
        <v>30</v>
      </c>
      <c r="AX119" s="140" t="s">
        <v>4</v>
      </c>
    </row>
    <row r="120" spans="1:50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662.52</v>
      </c>
      <c r="I120" s="161">
        <v>2073</v>
      </c>
      <c r="J120" s="145">
        <f>INT((I120*Valores!$C$2*100)+0.5)/100</f>
        <v>17836.509999999998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3558.8789999999999</v>
      </c>
      <c r="P120" s="145">
        <f t="shared" si="15"/>
        <v>0</v>
      </c>
      <c r="Q120" s="147">
        <f>Valores!$C$15</f>
        <v>6862.51</v>
      </c>
      <c r="R120" s="147">
        <f>Valores!$D$4</f>
        <v>4398.46</v>
      </c>
      <c r="S120" s="159">
        <f>Valores!$C$27</f>
        <v>4059.57</v>
      </c>
      <c r="T120" s="148">
        <f>IF($H$5="NO",Valores!$C$43,Valores!$C$43/2)</f>
        <v>1589.82</v>
      </c>
      <c r="U120" s="145">
        <f>Valores!$C$24</f>
        <v>3637.01</v>
      </c>
      <c r="V120" s="145">
        <f t="shared" si="21"/>
        <v>3637.01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50">
        <f>Valores!$C$30</f>
        <v>199.86</v>
      </c>
      <c r="AC120" s="145">
        <f t="shared" si="16"/>
        <v>0</v>
      </c>
      <c r="AD120" s="145">
        <f>Valores!$C$31</f>
        <v>199.86</v>
      </c>
      <c r="AE120" s="149">
        <v>0</v>
      </c>
      <c r="AF120" s="145">
        <f>INT(((AE120*Valores!$C$2)*100)+0.5)/100</f>
        <v>0</v>
      </c>
      <c r="AG120" s="145">
        <f>IF($H$5="NO",Valores!$C$59,Valores!$C$59/2)</f>
        <v>406.53</v>
      </c>
      <c r="AH120" s="145">
        <f>IF($H$5="NO",Valores!$C$61,Valores!$C$61/2)</f>
        <v>116.15</v>
      </c>
      <c r="AI120" s="151">
        <f t="shared" si="17"/>
        <v>43527.679000000004</v>
      </c>
      <c r="AJ120" s="147">
        <f>Valores!$C$36</f>
        <v>1046.83</v>
      </c>
      <c r="AK120" s="148">
        <f>Valores!$C$8</f>
        <v>0</v>
      </c>
      <c r="AL120" s="148">
        <f>Valores!$C$84</f>
        <v>3250</v>
      </c>
      <c r="AM120" s="148"/>
      <c r="AN120" s="150">
        <f>Valores!$C$52</f>
        <v>170.34</v>
      </c>
      <c r="AO120" s="152">
        <f t="shared" si="18"/>
        <v>4296.83</v>
      </c>
      <c r="AP120" s="153">
        <f>AI120*-Valores!$C$68</f>
        <v>-4788.0446900000006</v>
      </c>
      <c r="AQ120" s="153">
        <f>AI120*-Valores!$C$69</f>
        <v>0</v>
      </c>
      <c r="AR120" s="147">
        <f>AI120*-Valores!$C$70</f>
        <v>-1958.7455550000002</v>
      </c>
      <c r="AS120" s="147">
        <v>-159.43</v>
      </c>
      <c r="AT120" s="147">
        <f t="shared" si="19"/>
        <v>-53.83</v>
      </c>
      <c r="AU120" s="151">
        <f t="shared" si="20"/>
        <v>40864.458755</v>
      </c>
      <c r="AV120" s="155"/>
      <c r="AW120" s="155">
        <v>30</v>
      </c>
      <c r="AX120" s="140" t="s">
        <v>4</v>
      </c>
    </row>
    <row r="121" spans="1:50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662.52</v>
      </c>
      <c r="I121" s="161">
        <v>2043</v>
      </c>
      <c r="J121" s="145">
        <f>INT((I121*Valores!$C$2*100)+0.5)/100</f>
        <v>17578.38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3520.1595000000002</v>
      </c>
      <c r="P121" s="145">
        <f t="shared" si="15"/>
        <v>0</v>
      </c>
      <c r="Q121" s="147">
        <f>Valores!$C$16</f>
        <v>6893.48</v>
      </c>
      <c r="R121" s="147">
        <f>Valores!$D$4</f>
        <v>4398.46</v>
      </c>
      <c r="S121" s="159">
        <f>Valores!$C$27</f>
        <v>4059.57</v>
      </c>
      <c r="T121" s="148">
        <f>IF($H$5="NO",Valores!$C$43,Valores!$C$43/2)</f>
        <v>1589.82</v>
      </c>
      <c r="U121" s="145">
        <f>Valores!$C$24</f>
        <v>3637.01</v>
      </c>
      <c r="V121" s="145">
        <f t="shared" si="21"/>
        <v>3637.01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50">
        <f>Valores!$C$30</f>
        <v>199.86</v>
      </c>
      <c r="AC121" s="145">
        <f t="shared" si="16"/>
        <v>0</v>
      </c>
      <c r="AD121" s="145">
        <f>Valores!$C$31</f>
        <v>199.86</v>
      </c>
      <c r="AE121" s="149">
        <v>0</v>
      </c>
      <c r="AF121" s="145">
        <f>INT(((AE121*Valores!$C$2)*100)+0.5)/100</f>
        <v>0</v>
      </c>
      <c r="AG121" s="145">
        <f>IF($H$5="NO",Valores!$C$59,Valores!$C$59/2)</f>
        <v>406.53</v>
      </c>
      <c r="AH121" s="145">
        <f>IF($H$5="NO",Valores!$C$61,Valores!$C$61/2)</f>
        <v>116.15</v>
      </c>
      <c r="AI121" s="151">
        <f t="shared" si="17"/>
        <v>43261.799500000008</v>
      </c>
      <c r="AJ121" s="147">
        <f>Valores!$C$36</f>
        <v>1046.83</v>
      </c>
      <c r="AK121" s="148">
        <f>Valores!$C$8</f>
        <v>0</v>
      </c>
      <c r="AL121" s="148">
        <f>Valores!$C$84</f>
        <v>3250</v>
      </c>
      <c r="AM121" s="148"/>
      <c r="AN121" s="150">
        <f>Valores!$C$52</f>
        <v>170.34</v>
      </c>
      <c r="AO121" s="152">
        <f t="shared" si="18"/>
        <v>4296.83</v>
      </c>
      <c r="AP121" s="153">
        <f>AI121*-Valores!$C$68</f>
        <v>-4758.7979450000012</v>
      </c>
      <c r="AQ121" s="153">
        <f>AI121*-Valores!$C$69</f>
        <v>0</v>
      </c>
      <c r="AR121" s="147">
        <f>AI121*-Valores!$C$70</f>
        <v>-1946.7809775000003</v>
      </c>
      <c r="AS121" s="147">
        <v>-159.43</v>
      </c>
      <c r="AT121" s="147">
        <f t="shared" si="19"/>
        <v>-53.83</v>
      </c>
      <c r="AU121" s="151">
        <f t="shared" si="20"/>
        <v>40639.790577500011</v>
      </c>
      <c r="AV121" s="155"/>
      <c r="AW121" s="155">
        <v>30</v>
      </c>
      <c r="AX121" s="140" t="s">
        <v>4</v>
      </c>
    </row>
    <row r="122" spans="1:50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653.91999999999996</v>
      </c>
      <c r="I122" s="161">
        <v>1954</v>
      </c>
      <c r="J122" s="145">
        <f>INT((I122*Valores!$C$2*100)+0.5)/100</f>
        <v>16812.61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3404.0039999999999</v>
      </c>
      <c r="P122" s="145">
        <f t="shared" si="15"/>
        <v>0</v>
      </c>
      <c r="Q122" s="147">
        <f>Valores!$C$16</f>
        <v>6893.48</v>
      </c>
      <c r="R122" s="147">
        <f>Valores!$D$4</f>
        <v>4398.46</v>
      </c>
      <c r="S122" s="159">
        <f>Valores!$C$27</f>
        <v>4059.57</v>
      </c>
      <c r="T122" s="148">
        <f>IF($H$5="NO",Valores!$C$43,Valores!$C$43/2)</f>
        <v>1589.82</v>
      </c>
      <c r="U122" s="145">
        <f>Valores!$C$24</f>
        <v>3637.01</v>
      </c>
      <c r="V122" s="145">
        <f t="shared" si="21"/>
        <v>3637.01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50">
        <f>Valores!$C$30</f>
        <v>199.86</v>
      </c>
      <c r="AC122" s="145">
        <f t="shared" si="16"/>
        <v>0</v>
      </c>
      <c r="AD122" s="145">
        <f>Valores!$C$31</f>
        <v>199.86</v>
      </c>
      <c r="AE122" s="149">
        <v>0</v>
      </c>
      <c r="AF122" s="145">
        <f>INT(((AE122*Valores!$C$2)*100)+0.5)/100</f>
        <v>0</v>
      </c>
      <c r="AG122" s="145">
        <f>IF($H$5="NO",Valores!$C$59,Valores!$C$59/2)</f>
        <v>406.53</v>
      </c>
      <c r="AH122" s="145">
        <f>IF($H$5="NO",Valores!$C$61,Valores!$C$61/2)</f>
        <v>116.15</v>
      </c>
      <c r="AI122" s="151">
        <f t="shared" si="17"/>
        <v>42371.274000000005</v>
      </c>
      <c r="AJ122" s="147">
        <f>Valores!$C$36</f>
        <v>1046.83</v>
      </c>
      <c r="AK122" s="148">
        <f>Valores!$C$8</f>
        <v>0</v>
      </c>
      <c r="AL122" s="148">
        <f>Valores!$C$84</f>
        <v>3250</v>
      </c>
      <c r="AM122" s="148"/>
      <c r="AN122" s="150">
        <f>Valores!$C$52</f>
        <v>170.34</v>
      </c>
      <c r="AO122" s="152">
        <f t="shared" si="18"/>
        <v>4296.83</v>
      </c>
      <c r="AP122" s="153">
        <f>AI122*-Valores!$C$68</f>
        <v>-4660.8401400000002</v>
      </c>
      <c r="AQ122" s="153">
        <f>AI122*-Valores!$C$69</f>
        <v>0</v>
      </c>
      <c r="AR122" s="147">
        <f>AI122*-Valores!$C$70</f>
        <v>-1906.7073300000002</v>
      </c>
      <c r="AS122" s="147">
        <v>-159.43</v>
      </c>
      <c r="AT122" s="147">
        <f t="shared" si="19"/>
        <v>-53.83</v>
      </c>
      <c r="AU122" s="151">
        <f t="shared" si="20"/>
        <v>39887.296530000007</v>
      </c>
      <c r="AV122" s="155"/>
      <c r="AW122" s="155">
        <v>30</v>
      </c>
      <c r="AX122" s="140" t="s">
        <v>4</v>
      </c>
    </row>
    <row r="123" spans="1:50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2357.5500000000002</v>
      </c>
      <c r="I123" s="161">
        <v>1163</v>
      </c>
      <c r="J123" s="145">
        <f>INT((I123*Valores!$C$2*100)+0.5)/100</f>
        <v>10006.68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2638.6590000000001</v>
      </c>
      <c r="P123" s="145">
        <f t="shared" si="15"/>
        <v>0</v>
      </c>
      <c r="Q123" s="147">
        <f>Valores!$C$16</f>
        <v>6893.48</v>
      </c>
      <c r="R123" s="147">
        <f>Valores!$D$4</f>
        <v>4398.46</v>
      </c>
      <c r="S123" s="159">
        <f>Valores!$C$27</f>
        <v>4059.57</v>
      </c>
      <c r="T123" s="148">
        <f>IF($H$5="NO",Valores!$C$43,Valores!$C$43/2)</f>
        <v>1589.82</v>
      </c>
      <c r="U123" s="145">
        <f>Valores!$C$24</f>
        <v>3637.01</v>
      </c>
      <c r="V123" s="145">
        <f t="shared" si="21"/>
        <v>3637.01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50">
        <f>Valores!$C$30</f>
        <v>199.86</v>
      </c>
      <c r="AC123" s="145">
        <f t="shared" si="16"/>
        <v>0</v>
      </c>
      <c r="AD123" s="145">
        <f>Valores!$C$31</f>
        <v>199.86</v>
      </c>
      <c r="AE123" s="149">
        <v>0</v>
      </c>
      <c r="AF123" s="145">
        <f>INT(((AE123*Valores!$C$2)*100)+0.5)/100</f>
        <v>0</v>
      </c>
      <c r="AG123" s="145">
        <f>IF($H$5="NO",Valores!$C$59,Valores!$C$59/2)</f>
        <v>406.53</v>
      </c>
      <c r="AH123" s="145">
        <f>IF($H$5="NO",Valores!$C$61,Valores!$C$61/2)</f>
        <v>116.15</v>
      </c>
      <c r="AI123" s="151">
        <f t="shared" si="17"/>
        <v>36503.629000000001</v>
      </c>
      <c r="AJ123" s="147">
        <f>Valores!$C$36</f>
        <v>1046.83</v>
      </c>
      <c r="AK123" s="148">
        <f>Valores!$C$8</f>
        <v>0</v>
      </c>
      <c r="AL123" s="148">
        <f>Valores!$C$84</f>
        <v>3250</v>
      </c>
      <c r="AM123" s="148"/>
      <c r="AN123" s="150">
        <f>Valores!$C$52</f>
        <v>170.34</v>
      </c>
      <c r="AO123" s="152">
        <f t="shared" si="18"/>
        <v>4296.83</v>
      </c>
      <c r="AP123" s="153">
        <f>AI123*-Valores!$C$68</f>
        <v>-4015.3991900000001</v>
      </c>
      <c r="AQ123" s="153">
        <f>AI123*-Valores!$C$69</f>
        <v>0</v>
      </c>
      <c r="AR123" s="147">
        <f>AI123*-Valores!$C$70</f>
        <v>-1642.663305</v>
      </c>
      <c r="AS123" s="147">
        <v>-159.43</v>
      </c>
      <c r="AT123" s="147">
        <f t="shared" si="19"/>
        <v>-53.83</v>
      </c>
      <c r="AU123" s="151">
        <f t="shared" si="20"/>
        <v>34929.136504999995</v>
      </c>
      <c r="AV123" s="155"/>
      <c r="AW123" s="155">
        <v>30</v>
      </c>
      <c r="AX123" s="140" t="s">
        <v>4</v>
      </c>
    </row>
    <row r="124" spans="1:50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24091.759999999998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4505.543999999999</v>
      </c>
      <c r="P124" s="145">
        <f t="shared" si="15"/>
        <v>0</v>
      </c>
      <c r="Q124" s="147">
        <f>Valores!$C$20</f>
        <v>6630.2</v>
      </c>
      <c r="R124" s="147">
        <f>Valores!$D$4</f>
        <v>4398.46</v>
      </c>
      <c r="S124" s="145">
        <f>Valores!$C$27</f>
        <v>4059.57</v>
      </c>
      <c r="T124" s="148">
        <f>IF($H$5="NO",Valores!$C$44,Valores!$C$44/2)</f>
        <v>2354.69</v>
      </c>
      <c r="U124" s="159">
        <f>Valores!$C$25</f>
        <v>3590.51</v>
      </c>
      <c r="V124" s="145">
        <f t="shared" si="21"/>
        <v>3590.51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50">
        <f>Valores!$C$30</f>
        <v>199.86</v>
      </c>
      <c r="AC124" s="145">
        <f t="shared" si="16"/>
        <v>0</v>
      </c>
      <c r="AD124" s="145">
        <f>Valores!$C$31</f>
        <v>199.86</v>
      </c>
      <c r="AE124" s="149">
        <v>0</v>
      </c>
      <c r="AF124" s="145">
        <f>INT(((AE124*Valores!$C$2)*100)+0.5)/100</f>
        <v>0</v>
      </c>
      <c r="AG124" s="145">
        <f>IF($H$5="NO",Valores!$C$59,Valores!$C$59/2)</f>
        <v>406.53</v>
      </c>
      <c r="AH124" s="145">
        <f>IF($H$5="NO",Valores!$C$61,Valores!$C$61/2)</f>
        <v>116.15</v>
      </c>
      <c r="AI124" s="151">
        <f t="shared" si="17"/>
        <v>50553.133999999998</v>
      </c>
      <c r="AJ124" s="147">
        <f>Valores!$C$36</f>
        <v>1046.83</v>
      </c>
      <c r="AK124" s="148">
        <f>Valores!$C$9</f>
        <v>0</v>
      </c>
      <c r="AL124" s="148">
        <f>Valores!$C$84</f>
        <v>3250</v>
      </c>
      <c r="AM124" s="148"/>
      <c r="AN124" s="150">
        <f>Valores!$C$51</f>
        <v>327.60000000000002</v>
      </c>
      <c r="AO124" s="152">
        <f t="shared" si="18"/>
        <v>4296.83</v>
      </c>
      <c r="AP124" s="153">
        <f>AI124*-Valores!$C$68</f>
        <v>-5560.8447399999995</v>
      </c>
      <c r="AQ124" s="153">
        <f>AI124*-Valores!$C$69</f>
        <v>0</v>
      </c>
      <c r="AR124" s="147">
        <f>AI124*-Valores!$C$70</f>
        <v>-2274.8910299999998</v>
      </c>
      <c r="AS124" s="147">
        <v>-159.43</v>
      </c>
      <c r="AT124" s="147">
        <f t="shared" si="19"/>
        <v>-53.83</v>
      </c>
      <c r="AU124" s="151">
        <f t="shared" si="20"/>
        <v>46800.968229999999</v>
      </c>
      <c r="AV124" s="155"/>
      <c r="AW124" s="155"/>
      <c r="AX124" s="140" t="s">
        <v>4</v>
      </c>
    </row>
    <row r="125" spans="1:50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24521.97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4570.0754999999999</v>
      </c>
      <c r="P125" s="145">
        <f t="shared" si="15"/>
        <v>0</v>
      </c>
      <c r="Q125" s="147">
        <f>Valores!$C$16</f>
        <v>6893.48</v>
      </c>
      <c r="R125" s="147">
        <f>Valores!$D$4</f>
        <v>4398.46</v>
      </c>
      <c r="S125" s="159">
        <f>Valores!$C$27</f>
        <v>4059.57</v>
      </c>
      <c r="T125" s="148">
        <f>IF($H$5="NO",Valores!$C$44,Valores!$C$44/2)</f>
        <v>2354.69</v>
      </c>
      <c r="U125" s="159">
        <f>Valores!$C$25</f>
        <v>3590.51</v>
      </c>
      <c r="V125" s="145">
        <f t="shared" si="21"/>
        <v>3590.51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50">
        <f>Valores!$C$30</f>
        <v>199.86</v>
      </c>
      <c r="AC125" s="145">
        <f t="shared" si="16"/>
        <v>0</v>
      </c>
      <c r="AD125" s="145">
        <f>Valores!$C$31</f>
        <v>199.86</v>
      </c>
      <c r="AE125" s="149">
        <v>0</v>
      </c>
      <c r="AF125" s="145">
        <f>INT(((AE125*Valores!$C$2)*100)+0.5)/100</f>
        <v>0</v>
      </c>
      <c r="AG125" s="145">
        <f>IF($H$5="NO",Valores!$C$59,Valores!$C$59/2)</f>
        <v>406.53</v>
      </c>
      <c r="AH125" s="145">
        <f>IF($H$5="NO",Valores!$C$61,Valores!$C$61/2)</f>
        <v>116.15</v>
      </c>
      <c r="AI125" s="151">
        <f t="shared" si="17"/>
        <v>51311.155500000008</v>
      </c>
      <c r="AJ125" s="147">
        <f>Valores!$C$36</f>
        <v>1046.83</v>
      </c>
      <c r="AK125" s="148">
        <f>Valores!$C$9</f>
        <v>0</v>
      </c>
      <c r="AL125" s="148">
        <f>Valores!$C$86</f>
        <v>6500</v>
      </c>
      <c r="AM125" s="148"/>
      <c r="AN125" s="150">
        <f>Valores!$C$51</f>
        <v>327.60000000000002</v>
      </c>
      <c r="AO125" s="152">
        <f t="shared" si="18"/>
        <v>7546.83</v>
      </c>
      <c r="AP125" s="153">
        <f>AI125*-Valores!$C$68</f>
        <v>-5644.2271050000008</v>
      </c>
      <c r="AQ125" s="153">
        <f>AI125*-Valores!$C$69</f>
        <v>0</v>
      </c>
      <c r="AR125" s="147">
        <f>AI125*-Valores!$C$70</f>
        <v>-2309.0019975000005</v>
      </c>
      <c r="AS125" s="147">
        <v>-159.43</v>
      </c>
      <c r="AT125" s="147">
        <f t="shared" si="19"/>
        <v>-53.83</v>
      </c>
      <c r="AU125" s="151">
        <f t="shared" si="20"/>
        <v>50691.496397500006</v>
      </c>
      <c r="AV125" s="155"/>
      <c r="AW125" s="155"/>
      <c r="AX125" s="140" t="s">
        <v>4</v>
      </c>
    </row>
    <row r="126" spans="1:50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14928.29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2987.6040000000007</v>
      </c>
      <c r="P126" s="145">
        <f t="shared" si="15"/>
        <v>0</v>
      </c>
      <c r="Q126" s="147">
        <f>Valores!$C$20</f>
        <v>6630.2</v>
      </c>
      <c r="R126" s="147">
        <f>Valores!$D$4</f>
        <v>4398.46</v>
      </c>
      <c r="S126" s="145">
        <v>0</v>
      </c>
      <c r="T126" s="148">
        <f>IF($H$5="NO",Valores!$C$42,Valores!$C$42/2)</f>
        <v>1398.56</v>
      </c>
      <c r="U126" s="159">
        <f>Valores!$C$25</f>
        <v>3590.51</v>
      </c>
      <c r="V126" s="145">
        <f t="shared" si="21"/>
        <v>3590.51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50">
        <f>Valores!$C$30</f>
        <v>199.86</v>
      </c>
      <c r="AC126" s="145">
        <f t="shared" si="16"/>
        <v>0</v>
      </c>
      <c r="AD126" s="145">
        <f>Valores!$C$31</f>
        <v>199.86</v>
      </c>
      <c r="AE126" s="149">
        <v>0</v>
      </c>
      <c r="AF126" s="145">
        <f>INT(((AE126*Valores!$C$2)*100)+0.5)/100</f>
        <v>0</v>
      </c>
      <c r="AG126" s="145">
        <f>IF($H$5="NO",Valores!$C$59,Valores!$C$59/2)</f>
        <v>406.53</v>
      </c>
      <c r="AH126" s="145">
        <f>IF($H$5="NO",Valores!$C$61,Valores!$C$61/2)</f>
        <v>116.15</v>
      </c>
      <c r="AI126" s="151">
        <f t="shared" si="17"/>
        <v>34856.023999999998</v>
      </c>
      <c r="AJ126" s="147">
        <f>Valores!$C$36</f>
        <v>1046.83</v>
      </c>
      <c r="AK126" s="148">
        <f>Valores!$C$7</f>
        <v>0</v>
      </c>
      <c r="AL126" s="148">
        <f>Valores!$C$84</f>
        <v>3250</v>
      </c>
      <c r="AM126" s="148"/>
      <c r="AN126" s="150">
        <f>Valores!$C$52</f>
        <v>170.34</v>
      </c>
      <c r="AO126" s="152">
        <f t="shared" si="18"/>
        <v>4296.83</v>
      </c>
      <c r="AP126" s="153">
        <f>AI126*-Valores!$C$68</f>
        <v>-3834.1626399999996</v>
      </c>
      <c r="AQ126" s="153">
        <f>AI126*-Valores!$C$69</f>
        <v>0</v>
      </c>
      <c r="AR126" s="147">
        <f>AI126*-Valores!$C$70</f>
        <v>-1568.5210799999998</v>
      </c>
      <c r="AS126" s="147">
        <v>-159.43</v>
      </c>
      <c r="AT126" s="147">
        <f t="shared" si="19"/>
        <v>-53.83</v>
      </c>
      <c r="AU126" s="151">
        <f t="shared" si="20"/>
        <v>33536.910279999996</v>
      </c>
      <c r="AV126" s="155"/>
      <c r="AW126" s="155"/>
      <c r="AX126" s="140" t="s">
        <v>4</v>
      </c>
    </row>
    <row r="127" spans="1:50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619.5</v>
      </c>
      <c r="I127" s="161">
        <v>1590</v>
      </c>
      <c r="J127" s="145">
        <f>INT((I127*Valores!$C$2*100)+0.5)/100</f>
        <v>13680.68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2893.3875000000003</v>
      </c>
      <c r="P127" s="145">
        <f t="shared" si="15"/>
        <v>0</v>
      </c>
      <c r="Q127" s="147">
        <f>Valores!$C$20</f>
        <v>6630.2</v>
      </c>
      <c r="R127" s="147">
        <f>Valores!$D$4</f>
        <v>4398.46</v>
      </c>
      <c r="S127" s="148">
        <f>Valores!$C$27</f>
        <v>4059.57</v>
      </c>
      <c r="T127" s="148">
        <f>IF($H$5="NO",Valores!$C$42,Valores!$C$42/2)</f>
        <v>1398.56</v>
      </c>
      <c r="U127" s="159">
        <f>Valores!$C$25</f>
        <v>3590.51</v>
      </c>
      <c r="V127" s="145">
        <f t="shared" si="21"/>
        <v>3590.51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50">
        <f>Valores!$C$30</f>
        <v>199.86</v>
      </c>
      <c r="AC127" s="145">
        <f t="shared" si="16"/>
        <v>0</v>
      </c>
      <c r="AD127" s="145">
        <f>Valores!$C$31</f>
        <v>199.86</v>
      </c>
      <c r="AE127" s="149">
        <v>0</v>
      </c>
      <c r="AF127" s="145">
        <f>INT(((AE127*Valores!$C$2)*100)+0.5)/100</f>
        <v>0</v>
      </c>
      <c r="AG127" s="145">
        <f>IF($H$5="NO",Valores!$C$59,Valores!$C$59/2)</f>
        <v>406.53</v>
      </c>
      <c r="AH127" s="145">
        <f>IF($H$5="NO",Valores!$C$61,Valores!$C$61/2)</f>
        <v>116.15</v>
      </c>
      <c r="AI127" s="151">
        <f t="shared" si="17"/>
        <v>38193.267500000002</v>
      </c>
      <c r="AJ127" s="147">
        <f>Valores!$C$36</f>
        <v>1046.83</v>
      </c>
      <c r="AK127" s="148">
        <f>Valores!$C$7</f>
        <v>0</v>
      </c>
      <c r="AL127" s="148">
        <f>Valores!$C$84</f>
        <v>3250</v>
      </c>
      <c r="AM127" s="148"/>
      <c r="AN127" s="150">
        <f>Valores!$C$52</f>
        <v>170.34</v>
      </c>
      <c r="AO127" s="152">
        <f t="shared" si="18"/>
        <v>4296.83</v>
      </c>
      <c r="AP127" s="153">
        <f>AI127*-Valores!$C$68</f>
        <v>-4201.2594250000002</v>
      </c>
      <c r="AQ127" s="153">
        <f>AI127*-Valores!$C$69</f>
        <v>0</v>
      </c>
      <c r="AR127" s="147">
        <f>AI127*-Valores!$C$70</f>
        <v>-1718.6970375000001</v>
      </c>
      <c r="AS127" s="147">
        <v>-159.43</v>
      </c>
      <c r="AT127" s="147">
        <f t="shared" si="19"/>
        <v>-53.83</v>
      </c>
      <c r="AU127" s="151">
        <f t="shared" si="20"/>
        <v>36356.881037499996</v>
      </c>
      <c r="AV127" s="155"/>
      <c r="AW127" s="155">
        <v>25</v>
      </c>
      <c r="AX127" s="140" t="s">
        <v>4</v>
      </c>
    </row>
    <row r="128" spans="1:50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619.5</v>
      </c>
      <c r="I128" s="161">
        <v>1590</v>
      </c>
      <c r="J128" s="145">
        <f>INT((I128*Valores!$C$2*100)+0.5)/100</f>
        <v>13680.68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2893.3875000000003</v>
      </c>
      <c r="P128" s="145">
        <f t="shared" si="15"/>
        <v>0</v>
      </c>
      <c r="Q128" s="147">
        <f>Valores!$C$20</f>
        <v>6630.2</v>
      </c>
      <c r="R128" s="147">
        <f>Valores!$D$4</f>
        <v>4398.46</v>
      </c>
      <c r="S128" s="162">
        <f>Valores!$C$27</f>
        <v>4059.57</v>
      </c>
      <c r="T128" s="148">
        <f>IF($H$5="NO",Valores!$C$42,Valores!$C$42/2)</f>
        <v>1398.56</v>
      </c>
      <c r="U128" s="159">
        <f>Valores!$C$25</f>
        <v>3590.51</v>
      </c>
      <c r="V128" s="145">
        <f t="shared" si="21"/>
        <v>3590.51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50">
        <f>Valores!$C$30</f>
        <v>199.86</v>
      </c>
      <c r="AC128" s="145">
        <f t="shared" si="16"/>
        <v>0</v>
      </c>
      <c r="AD128" s="145">
        <f>Valores!$C$31</f>
        <v>199.86</v>
      </c>
      <c r="AE128" s="149">
        <v>94</v>
      </c>
      <c r="AF128" s="145">
        <f>INT(((AE128*Valores!$C$2)*100)+0.5)/100</f>
        <v>808.79</v>
      </c>
      <c r="AG128" s="145">
        <f>IF($H$5="NO",Valores!$C$59,Valores!$C$59/2)</f>
        <v>406.53</v>
      </c>
      <c r="AH128" s="145">
        <f>IF($H$5="NO",Valores!$C$61,Valores!$C$61/2)</f>
        <v>116.15</v>
      </c>
      <c r="AI128" s="151">
        <f t="shared" si="17"/>
        <v>39002.057500000003</v>
      </c>
      <c r="AJ128" s="147">
        <f>Valores!$C$36</f>
        <v>1046.83</v>
      </c>
      <c r="AK128" s="148">
        <f>Valores!$C$7</f>
        <v>0</v>
      </c>
      <c r="AL128" s="148">
        <f>Valores!$C$84</f>
        <v>3250</v>
      </c>
      <c r="AM128" s="148"/>
      <c r="AN128" s="150">
        <f>Valores!$C$52</f>
        <v>170.34</v>
      </c>
      <c r="AO128" s="152">
        <f t="shared" si="18"/>
        <v>4296.83</v>
      </c>
      <c r="AP128" s="153">
        <f>AI128*-Valores!$C$68</f>
        <v>-4290.2263250000005</v>
      </c>
      <c r="AQ128" s="153">
        <f>AI128*-Valores!$C$69</f>
        <v>0</v>
      </c>
      <c r="AR128" s="147">
        <f>AI128*-Valores!$C$70</f>
        <v>-1755.0925875</v>
      </c>
      <c r="AS128" s="147">
        <v>-159.43</v>
      </c>
      <c r="AT128" s="147">
        <f t="shared" si="19"/>
        <v>-53.83</v>
      </c>
      <c r="AU128" s="151">
        <f t="shared" si="20"/>
        <v>37040.308587499996</v>
      </c>
      <c r="AV128" s="155"/>
      <c r="AW128" s="155">
        <v>20</v>
      </c>
      <c r="AX128" s="140" t="s">
        <v>4</v>
      </c>
    </row>
    <row r="129" spans="1:50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662.52</v>
      </c>
      <c r="I129" s="161">
        <v>2043</v>
      </c>
      <c r="J129" s="145">
        <f>INT((I129*Valores!$C$2*100)+0.5)/100</f>
        <v>17578.38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3520.1595000000002</v>
      </c>
      <c r="P129" s="145">
        <f t="shared" si="15"/>
        <v>0</v>
      </c>
      <c r="Q129" s="163">
        <f>Valores!$C$16</f>
        <v>6893.48</v>
      </c>
      <c r="R129" s="147">
        <f>Valores!$D$4</f>
        <v>4398.46</v>
      </c>
      <c r="S129" s="148">
        <f>Valores!$C$27</f>
        <v>4059.57</v>
      </c>
      <c r="T129" s="148">
        <f>IF($H$5="NO",Valores!$C$43,Valores!$C$43/2)</f>
        <v>1589.82</v>
      </c>
      <c r="U129" s="145">
        <f>Valores!$C$24</f>
        <v>3637.01</v>
      </c>
      <c r="V129" s="145">
        <f t="shared" si="21"/>
        <v>3637.01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50">
        <f>Valores!$C$30</f>
        <v>199.86</v>
      </c>
      <c r="AC129" s="145">
        <f t="shared" si="16"/>
        <v>0</v>
      </c>
      <c r="AD129" s="145">
        <f>Valores!$C$31</f>
        <v>199.86</v>
      </c>
      <c r="AE129" s="149">
        <v>0</v>
      </c>
      <c r="AF129" s="145">
        <f>INT(((AE129*Valores!$C$2)*100)+0.5)/100</f>
        <v>0</v>
      </c>
      <c r="AG129" s="145">
        <f>IF($H$5="NO",Valores!$C$59,Valores!$C$59/2)</f>
        <v>406.53</v>
      </c>
      <c r="AH129" s="145">
        <f>IF($H$5="NO",Valores!$C$61,Valores!$C$61/2)</f>
        <v>116.15</v>
      </c>
      <c r="AI129" s="151">
        <f t="shared" si="17"/>
        <v>43261.799500000008</v>
      </c>
      <c r="AJ129" s="147">
        <f>Valores!$C$36</f>
        <v>1046.83</v>
      </c>
      <c r="AK129" s="148">
        <f>Valores!$C$8</f>
        <v>0</v>
      </c>
      <c r="AL129" s="148">
        <f>Valores!$C$84</f>
        <v>3250</v>
      </c>
      <c r="AM129" s="148"/>
      <c r="AN129" s="150">
        <f>Valores!$C$52</f>
        <v>170.34</v>
      </c>
      <c r="AO129" s="152">
        <f t="shared" si="18"/>
        <v>4296.83</v>
      </c>
      <c r="AP129" s="153">
        <f>AI129*-Valores!$C$68</f>
        <v>-4758.7979450000012</v>
      </c>
      <c r="AQ129" s="153">
        <f>AI129*-Valores!$C$69</f>
        <v>0</v>
      </c>
      <c r="AR129" s="147">
        <f>AI129*-Valores!$C$70</f>
        <v>-1946.7809775000003</v>
      </c>
      <c r="AS129" s="147">
        <v>-159.43</v>
      </c>
      <c r="AT129" s="147">
        <f t="shared" si="19"/>
        <v>-53.83</v>
      </c>
      <c r="AU129" s="151">
        <f t="shared" si="20"/>
        <v>40639.790577500011</v>
      </c>
      <c r="AV129" s="155"/>
      <c r="AW129" s="155"/>
      <c r="AX129" s="140" t="s">
        <v>4</v>
      </c>
    </row>
    <row r="130" spans="1:50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524.86</v>
      </c>
      <c r="I130" s="161">
        <v>1217</v>
      </c>
      <c r="J130" s="145">
        <f>INT((I130*Valores!$C$2*100)+0.5)/100</f>
        <v>10471.31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2404.761</v>
      </c>
      <c r="P130" s="145">
        <f t="shared" si="15"/>
        <v>0</v>
      </c>
      <c r="Q130" s="147">
        <f>Valores!$C$20</f>
        <v>6630.2</v>
      </c>
      <c r="R130" s="147">
        <f>Valores!$D$4</f>
        <v>4398.46</v>
      </c>
      <c r="S130" s="148">
        <f>Valores!$C$27</f>
        <v>4059.57</v>
      </c>
      <c r="T130" s="148">
        <f>IF($H$5="NO",Valores!$C$42,Valores!$C$42/2)</f>
        <v>1398.56</v>
      </c>
      <c r="U130" s="159">
        <f>Valores!$C$24</f>
        <v>3637.01</v>
      </c>
      <c r="V130" s="145">
        <f t="shared" si="21"/>
        <v>3637.01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50">
        <f>Valores!$C$30</f>
        <v>199.86</v>
      </c>
      <c r="AC130" s="145">
        <f t="shared" si="16"/>
        <v>0</v>
      </c>
      <c r="AD130" s="145">
        <f>Valores!$C$31</f>
        <v>199.86</v>
      </c>
      <c r="AE130" s="149">
        <v>0</v>
      </c>
      <c r="AF130" s="145">
        <f>INT(((AE130*Valores!$C$2)*100)+0.5)/100</f>
        <v>0</v>
      </c>
      <c r="AG130" s="145">
        <f>IF($H$5="NO",Valores!$C$59,Valores!$C$59/2)</f>
        <v>406.53</v>
      </c>
      <c r="AH130" s="145">
        <f>IF($H$5="NO",Valores!$C$61,Valores!$C$61/2)</f>
        <v>116.15</v>
      </c>
      <c r="AI130" s="151">
        <f t="shared" si="17"/>
        <v>34447.131000000001</v>
      </c>
      <c r="AJ130" s="147">
        <f>Valores!$C$36</f>
        <v>1046.83</v>
      </c>
      <c r="AK130" s="148">
        <f>Valores!$C$7</f>
        <v>0</v>
      </c>
      <c r="AL130" s="148">
        <f>Valores!$C$84</f>
        <v>3250</v>
      </c>
      <c r="AM130" s="148"/>
      <c r="AN130" s="150">
        <f>Valores!$C$52</f>
        <v>170.34</v>
      </c>
      <c r="AO130" s="152">
        <f t="shared" si="18"/>
        <v>4296.83</v>
      </c>
      <c r="AP130" s="153">
        <f>AI130*-Valores!$C$68</f>
        <v>-3789.1844100000003</v>
      </c>
      <c r="AQ130" s="153">
        <f>AI130*-Valores!$C$69</f>
        <v>0</v>
      </c>
      <c r="AR130" s="147">
        <f>AI130*-Valores!$C$70</f>
        <v>-1550.120895</v>
      </c>
      <c r="AS130" s="147">
        <v>-159.43</v>
      </c>
      <c r="AT130" s="147">
        <f t="shared" si="19"/>
        <v>-53.83</v>
      </c>
      <c r="AU130" s="151">
        <f t="shared" si="20"/>
        <v>33191.395694999999</v>
      </c>
      <c r="AV130" s="155"/>
      <c r="AW130" s="155">
        <v>25</v>
      </c>
      <c r="AX130" s="140" t="s">
        <v>4</v>
      </c>
    </row>
    <row r="131" spans="1:50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619.5</v>
      </c>
      <c r="I131" s="161">
        <v>1206</v>
      </c>
      <c r="J131" s="145">
        <f>INT((I131*Valores!$C$2*100)+0.5)/100</f>
        <v>10376.67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2404.761</v>
      </c>
      <c r="P131" s="145">
        <f t="shared" si="15"/>
        <v>0</v>
      </c>
      <c r="Q131" s="147">
        <f>Valores!$C$20</f>
        <v>6630.2</v>
      </c>
      <c r="R131" s="147">
        <f>Valores!$D$4</f>
        <v>4398.46</v>
      </c>
      <c r="S131" s="162">
        <f>Valores!$C$27</f>
        <v>4059.57</v>
      </c>
      <c r="T131" s="148">
        <f>IF($H$5="NO",Valores!$C$42,Valores!$C$42/2)</f>
        <v>1398.56</v>
      </c>
      <c r="U131" s="145">
        <f>Valores!$C$24</f>
        <v>3637.01</v>
      </c>
      <c r="V131" s="145">
        <f t="shared" si="21"/>
        <v>3637.01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50">
        <f>Valores!$C$30</f>
        <v>199.86</v>
      </c>
      <c r="AC131" s="145">
        <f t="shared" si="16"/>
        <v>0</v>
      </c>
      <c r="AD131" s="145">
        <f>Valores!$C$31</f>
        <v>199.86</v>
      </c>
      <c r="AE131" s="149">
        <v>94</v>
      </c>
      <c r="AF131" s="145">
        <f>INT(((AE131*Valores!$C$2)*100)+0.5)/100</f>
        <v>808.79</v>
      </c>
      <c r="AG131" s="145">
        <f>IF($H$5="NO",Valores!$C$59,Valores!$C$59/2)</f>
        <v>406.53</v>
      </c>
      <c r="AH131" s="145">
        <f>IF($H$5="NO",Valores!$C$61,Valores!$C$61/2)</f>
        <v>116.15</v>
      </c>
      <c r="AI131" s="151">
        <f t="shared" si="17"/>
        <v>35255.921000000002</v>
      </c>
      <c r="AJ131" s="147">
        <f>Valores!$C$36</f>
        <v>1046.83</v>
      </c>
      <c r="AK131" s="148">
        <f>Valores!$C$7</f>
        <v>0</v>
      </c>
      <c r="AL131" s="148">
        <f>Valores!$C$84</f>
        <v>3250</v>
      </c>
      <c r="AM131" s="148"/>
      <c r="AN131" s="150">
        <f>Valores!$C$52</f>
        <v>170.34</v>
      </c>
      <c r="AO131" s="152">
        <f t="shared" si="18"/>
        <v>4296.83</v>
      </c>
      <c r="AP131" s="153">
        <f>AI131*-Valores!$C$68</f>
        <v>-3878.1513100000002</v>
      </c>
      <c r="AQ131" s="153">
        <f>AI131*-Valores!$C$69</f>
        <v>0</v>
      </c>
      <c r="AR131" s="147">
        <f>AI131*-Valores!$C$70</f>
        <v>-1586.516445</v>
      </c>
      <c r="AS131" s="147">
        <v>-159.43</v>
      </c>
      <c r="AT131" s="147">
        <f t="shared" si="19"/>
        <v>-53.83</v>
      </c>
      <c r="AU131" s="151">
        <f t="shared" si="20"/>
        <v>33874.823245</v>
      </c>
      <c r="AV131" s="155"/>
      <c r="AW131" s="155">
        <v>20</v>
      </c>
      <c r="AX131" s="140" t="s">
        <v>4</v>
      </c>
    </row>
    <row r="132" spans="1:50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524.86</v>
      </c>
      <c r="I132" s="161">
        <v>1217</v>
      </c>
      <c r="J132" s="145">
        <f>INT((I132*Valores!$C$2*100)+0.5)/100</f>
        <v>10471.31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2397.7860000000001</v>
      </c>
      <c r="P132" s="145">
        <f t="shared" si="15"/>
        <v>0</v>
      </c>
      <c r="Q132" s="147">
        <f>Valores!$C$20</f>
        <v>6630.2</v>
      </c>
      <c r="R132" s="147">
        <f>Valores!$D$4</f>
        <v>4398.46</v>
      </c>
      <c r="S132" s="145">
        <v>0</v>
      </c>
      <c r="T132" s="148">
        <f>IF($H$5="NO",Valores!$C$42,Valores!$C$42/2)</f>
        <v>1398.56</v>
      </c>
      <c r="U132" s="159">
        <f>Valores!$C$25</f>
        <v>3590.51</v>
      </c>
      <c r="V132" s="145">
        <f t="shared" si="21"/>
        <v>3590.51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50">
        <f>Valores!$C$30</f>
        <v>199.86</v>
      </c>
      <c r="AC132" s="145">
        <f t="shared" si="16"/>
        <v>0</v>
      </c>
      <c r="AD132" s="145">
        <f>Valores!$C$31</f>
        <v>199.86</v>
      </c>
      <c r="AE132" s="149">
        <v>0</v>
      </c>
      <c r="AF132" s="145">
        <f>INT(((AE132*Valores!$C$2)*100)+0.5)/100</f>
        <v>0</v>
      </c>
      <c r="AG132" s="145">
        <f>IF($H$5="NO",Valores!$C$59,Valores!$C$59/2)</f>
        <v>406.53</v>
      </c>
      <c r="AH132" s="145">
        <f>IF($H$5="NO",Valores!$C$61,Valores!$C$61/2)</f>
        <v>116.15</v>
      </c>
      <c r="AI132" s="151">
        <f t="shared" si="17"/>
        <v>30334.085999999999</v>
      </c>
      <c r="AJ132" s="147">
        <f>Valores!$C$36</f>
        <v>1046.83</v>
      </c>
      <c r="AK132" s="148">
        <f>Valores!$C$7</f>
        <v>0</v>
      </c>
      <c r="AL132" s="148">
        <f>Valores!$C$84</f>
        <v>3250</v>
      </c>
      <c r="AM132" s="148"/>
      <c r="AN132" s="150">
        <f>Valores!$C$52</f>
        <v>170.34</v>
      </c>
      <c r="AO132" s="152">
        <f t="shared" si="18"/>
        <v>4296.83</v>
      </c>
      <c r="AP132" s="153">
        <f>AI132*-Valores!$C$68</f>
        <v>-3336.74946</v>
      </c>
      <c r="AQ132" s="153">
        <f>AI132*-Valores!$C$69</f>
        <v>0</v>
      </c>
      <c r="AR132" s="147">
        <f>AI132*-Valores!$C$70</f>
        <v>-1365.03387</v>
      </c>
      <c r="AS132" s="147">
        <v>-159.43</v>
      </c>
      <c r="AT132" s="147">
        <f t="shared" si="19"/>
        <v>-53.83</v>
      </c>
      <c r="AU132" s="151">
        <f t="shared" si="20"/>
        <v>29715.872669999997</v>
      </c>
      <c r="AV132" s="155"/>
      <c r="AW132" s="155"/>
      <c r="AX132" s="140" t="s">
        <v>8</v>
      </c>
    </row>
    <row r="133" spans="1:50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10996.17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2426.4749999999999</v>
      </c>
      <c r="P133" s="145">
        <f t="shared" si="15"/>
        <v>0</v>
      </c>
      <c r="Q133" s="147">
        <f>Valores!$C$20</f>
        <v>6630.2</v>
      </c>
      <c r="R133" s="147">
        <f>Valores!$D$4</f>
        <v>4398.46</v>
      </c>
      <c r="S133" s="159">
        <f>Valores!$C$27</f>
        <v>4059.57</v>
      </c>
      <c r="T133" s="148">
        <f>IF($H$5="NO",Valores!$C$43,Valores!$C$43/2)</f>
        <v>1589.82</v>
      </c>
      <c r="U133" s="159">
        <f>Valores!$C$25</f>
        <v>3590.51</v>
      </c>
      <c r="V133" s="145">
        <f t="shared" si="21"/>
        <v>3590.51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50">
        <f>Valores!$C$30</f>
        <v>199.86</v>
      </c>
      <c r="AC133" s="145">
        <f t="shared" si="16"/>
        <v>0</v>
      </c>
      <c r="AD133" s="145">
        <f>Valores!$C$31</f>
        <v>199.86</v>
      </c>
      <c r="AE133" s="149">
        <v>0</v>
      </c>
      <c r="AF133" s="145">
        <f>INT(((AE133*Valores!$C$2)*100)+0.5)/100</f>
        <v>0</v>
      </c>
      <c r="AG133" s="145">
        <f>IF($H$5="NO",Valores!$C$59,Valores!$C$59/2)</f>
        <v>406.53</v>
      </c>
      <c r="AH133" s="145">
        <f>IF($H$5="NO",Valores!$C$61,Valores!$C$61/2)</f>
        <v>116.15</v>
      </c>
      <c r="AI133" s="151">
        <f t="shared" si="17"/>
        <v>34613.605000000003</v>
      </c>
      <c r="AJ133" s="147">
        <f>Valores!$C$36</f>
        <v>1046.83</v>
      </c>
      <c r="AK133" s="148">
        <f>Valores!$C$8</f>
        <v>0</v>
      </c>
      <c r="AL133" s="148">
        <f>Valores!$C$84</f>
        <v>3250</v>
      </c>
      <c r="AM133" s="148"/>
      <c r="AN133" s="150">
        <f>Valores!$C$52</f>
        <v>170.34</v>
      </c>
      <c r="AO133" s="152">
        <f t="shared" si="18"/>
        <v>4296.83</v>
      </c>
      <c r="AP133" s="153">
        <f>AI133*-Valores!$C$68</f>
        <v>-3807.4965500000003</v>
      </c>
      <c r="AQ133" s="153">
        <f>AI133*-Valores!$C$69</f>
        <v>0</v>
      </c>
      <c r="AR133" s="147">
        <f>AI133*-Valores!$C$70</f>
        <v>-1557.6122250000001</v>
      </c>
      <c r="AS133" s="147">
        <v>-159.43</v>
      </c>
      <c r="AT133" s="147">
        <f t="shared" si="19"/>
        <v>-53.83</v>
      </c>
      <c r="AU133" s="151">
        <f t="shared" si="20"/>
        <v>33332.066225000002</v>
      </c>
      <c r="AV133" s="155"/>
      <c r="AW133" s="155">
        <v>22</v>
      </c>
      <c r="AX133" s="140" t="s">
        <v>4</v>
      </c>
    </row>
    <row r="134" spans="1:50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10996.17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2433.4499999999998</v>
      </c>
      <c r="P134" s="145">
        <f t="shared" si="15"/>
        <v>0</v>
      </c>
      <c r="Q134" s="147">
        <f>Valores!$C$20</f>
        <v>6630.2</v>
      </c>
      <c r="R134" s="147">
        <f>Valores!$D$4</f>
        <v>4398.46</v>
      </c>
      <c r="S134" s="145">
        <f>Valores!$C$27</f>
        <v>4059.57</v>
      </c>
      <c r="T134" s="148">
        <f>IF($H$5="NO",Valores!$C$43,Valores!$C$43/2)</f>
        <v>1589.82</v>
      </c>
      <c r="U134" s="145">
        <f>Valores!$C$24</f>
        <v>3637.01</v>
      </c>
      <c r="V134" s="145">
        <f t="shared" si="21"/>
        <v>3637.01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50">
        <f>Valores!$C$30</f>
        <v>199.86</v>
      </c>
      <c r="AC134" s="145">
        <f t="shared" si="16"/>
        <v>0</v>
      </c>
      <c r="AD134" s="145">
        <f>Valores!$C$31</f>
        <v>199.86</v>
      </c>
      <c r="AE134" s="149">
        <v>94</v>
      </c>
      <c r="AF134" s="145">
        <f>INT(((AE134*Valores!$C$2)*100)+0.5)/100</f>
        <v>808.79</v>
      </c>
      <c r="AG134" s="145">
        <f>IF($H$5="NO",Valores!$C$59,Valores!$C$59/2)</f>
        <v>406.53</v>
      </c>
      <c r="AH134" s="145">
        <f>IF($H$5="NO",Valores!$C$61,Valores!$C$61/2)</f>
        <v>116.15</v>
      </c>
      <c r="AI134" s="151">
        <f t="shared" si="17"/>
        <v>35475.870000000003</v>
      </c>
      <c r="AJ134" s="147">
        <f>Valores!$C$36</f>
        <v>1046.83</v>
      </c>
      <c r="AK134" s="148">
        <f>Valores!$C$8</f>
        <v>0</v>
      </c>
      <c r="AL134" s="148">
        <f>Valores!$C$84</f>
        <v>3250</v>
      </c>
      <c r="AM134" s="148"/>
      <c r="AN134" s="150">
        <f>Valores!$C$52</f>
        <v>170.34</v>
      </c>
      <c r="AO134" s="152">
        <f t="shared" si="18"/>
        <v>4296.83</v>
      </c>
      <c r="AP134" s="153">
        <f>AI134*-Valores!$C$68</f>
        <v>-3902.3457000000003</v>
      </c>
      <c r="AQ134" s="153">
        <f>AI134*-Valores!$C$69</f>
        <v>0</v>
      </c>
      <c r="AR134" s="147">
        <f>AI134*-Valores!$C$70</f>
        <v>-1596.4141500000001</v>
      </c>
      <c r="AS134" s="147">
        <v>-159.43</v>
      </c>
      <c r="AT134" s="147">
        <f t="shared" si="19"/>
        <v>-53.83</v>
      </c>
      <c r="AU134" s="151">
        <f t="shared" si="20"/>
        <v>34060.680150000007</v>
      </c>
      <c r="AV134" s="155"/>
      <c r="AW134" s="155">
        <v>20</v>
      </c>
      <c r="AX134" s="140" t="s">
        <v>4</v>
      </c>
    </row>
    <row r="135" spans="1:50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8053.53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1956.3899999999999</v>
      </c>
      <c r="P135" s="145">
        <f t="shared" si="15"/>
        <v>0</v>
      </c>
      <c r="Q135" s="159">
        <f>Valores!$C$20</f>
        <v>6630.2</v>
      </c>
      <c r="R135" s="159">
        <f>Valores!$D$4</f>
        <v>4398.46</v>
      </c>
      <c r="S135" s="159">
        <f>Valores!$C$28</f>
        <v>3757.61</v>
      </c>
      <c r="T135" s="148">
        <f>IF($H$5="NO",Valores!$C$42,Valores!$C$42/2)</f>
        <v>1398.56</v>
      </c>
      <c r="U135" s="159">
        <f>Valores!$C$25</f>
        <v>3590.51</v>
      </c>
      <c r="V135" s="145">
        <f t="shared" si="21"/>
        <v>3590.51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50">
        <f>Valores!$C$30</f>
        <v>199.86</v>
      </c>
      <c r="AC135" s="145">
        <f t="shared" si="16"/>
        <v>0</v>
      </c>
      <c r="AD135" s="145">
        <f>Valores!$C$31</f>
        <v>199.86</v>
      </c>
      <c r="AE135" s="164">
        <v>94</v>
      </c>
      <c r="AF135" s="148">
        <f>INT(((AE135*Valores!$C$2)*100)+0.5)/100</f>
        <v>808.79</v>
      </c>
      <c r="AG135" s="145">
        <f>IF($H$5="NO",Valores!$C$59,Valores!$C$59/2)</f>
        <v>406.53</v>
      </c>
      <c r="AH135" s="145">
        <f>IF($H$5="NO",Valores!$C$61,Valores!$C$61/2)</f>
        <v>116.15</v>
      </c>
      <c r="AI135" s="151">
        <f t="shared" si="17"/>
        <v>31516.45</v>
      </c>
      <c r="AJ135" s="159">
        <f>Valores!$C$36</f>
        <v>1046.83</v>
      </c>
      <c r="AK135" s="148">
        <f>Valores!$C$7</f>
        <v>0</v>
      </c>
      <c r="AL135" s="148">
        <f>Valores!$C$84</f>
        <v>3250</v>
      </c>
      <c r="AM135" s="148"/>
      <c r="AN135" s="150">
        <f>Valores!$C$52</f>
        <v>170.34</v>
      </c>
      <c r="AO135" s="152">
        <f t="shared" si="18"/>
        <v>4296.83</v>
      </c>
      <c r="AP135" s="154">
        <f>AI135*-Valores!$C$68</f>
        <v>-3466.8095000000003</v>
      </c>
      <c r="AQ135" s="154">
        <f>AI135*-Valores!$C$69</f>
        <v>0</v>
      </c>
      <c r="AR135" s="147">
        <f>AI135*-Valores!$C$70</f>
        <v>-1418.2402500000001</v>
      </c>
      <c r="AS135" s="147">
        <v>-159.43</v>
      </c>
      <c r="AT135" s="147">
        <f t="shared" si="19"/>
        <v>-53.83</v>
      </c>
      <c r="AU135" s="151">
        <f t="shared" si="20"/>
        <v>30714.970249999995</v>
      </c>
      <c r="AV135" s="155">
        <v>8</v>
      </c>
      <c r="AW135" s="155"/>
      <c r="AX135" s="140" t="s">
        <v>4</v>
      </c>
    </row>
    <row r="136" spans="1:50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10996.17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2397.7860000000001</v>
      </c>
      <c r="P136" s="145">
        <f t="shared" si="15"/>
        <v>0</v>
      </c>
      <c r="Q136" s="159">
        <f>Valores!$C$15</f>
        <v>6862.51</v>
      </c>
      <c r="R136" s="159">
        <f>Valores!$D$4</f>
        <v>4398.46</v>
      </c>
      <c r="S136" s="148">
        <v>0</v>
      </c>
      <c r="T136" s="148">
        <f>IF($H$5="NO",Valores!$C$42,Valores!$C$42/2)</f>
        <v>1398.56</v>
      </c>
      <c r="U136" s="159">
        <f>Valores!$C$25</f>
        <v>3590.51</v>
      </c>
      <c r="V136" s="145">
        <f t="shared" si="21"/>
        <v>3590.51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50">
        <f>Valores!$C$30</f>
        <v>199.86</v>
      </c>
      <c r="AC136" s="145">
        <f t="shared" si="16"/>
        <v>0</v>
      </c>
      <c r="AD136" s="145">
        <f>Valores!$C$31</f>
        <v>199.86</v>
      </c>
      <c r="AE136" s="164">
        <v>94</v>
      </c>
      <c r="AF136" s="148">
        <f>INT(((AE136*Valores!$C$2)*100)+0.5)/100</f>
        <v>808.79</v>
      </c>
      <c r="AG136" s="145">
        <f>IF($H$5="NO",Valores!$C$59,Valores!$C$59/2)</f>
        <v>406.53</v>
      </c>
      <c r="AH136" s="145">
        <f>IF($H$5="NO",Valores!$C$61,Valores!$C$61/2)</f>
        <v>116.15</v>
      </c>
      <c r="AI136" s="151">
        <f t="shared" si="17"/>
        <v>31375.186000000005</v>
      </c>
      <c r="AJ136" s="159">
        <f>Valores!$C$36</f>
        <v>1046.83</v>
      </c>
      <c r="AK136" s="148">
        <f>Valores!$C$7</f>
        <v>0</v>
      </c>
      <c r="AL136" s="148">
        <f>Valores!$C$84</f>
        <v>3250</v>
      </c>
      <c r="AM136" s="148"/>
      <c r="AN136" s="150">
        <f>Valores!$C$52</f>
        <v>170.34</v>
      </c>
      <c r="AO136" s="152">
        <f t="shared" si="18"/>
        <v>4296.83</v>
      </c>
      <c r="AP136" s="154">
        <f>AI136*-Valores!$C$68</f>
        <v>-3451.2704600000006</v>
      </c>
      <c r="AQ136" s="154">
        <f>AI136*-Valores!$C$69</f>
        <v>0</v>
      </c>
      <c r="AR136" s="147">
        <f>AI136*-Valores!$C$70</f>
        <v>-1411.8833700000002</v>
      </c>
      <c r="AS136" s="147">
        <v>-159.43</v>
      </c>
      <c r="AT136" s="147">
        <f t="shared" si="19"/>
        <v>-53.83</v>
      </c>
      <c r="AU136" s="151">
        <f t="shared" si="20"/>
        <v>30595.602169999998</v>
      </c>
      <c r="AV136" s="155"/>
      <c r="AW136" s="155">
        <v>22</v>
      </c>
      <c r="AX136" s="140" t="s">
        <v>4</v>
      </c>
    </row>
    <row r="137" spans="1:50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10996.17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2433.4499999999998</v>
      </c>
      <c r="P137" s="145">
        <f t="shared" ref="P137:P199" si="24">SUM(H137,J137,L137,N137,Z137,T137)*$J$2</f>
        <v>0</v>
      </c>
      <c r="Q137" s="159">
        <f>Valores!$C$15</f>
        <v>6862.51</v>
      </c>
      <c r="R137" s="159">
        <f>Valores!$D$4</f>
        <v>4398.46</v>
      </c>
      <c r="S137" s="159">
        <f>Valores!$C$27</f>
        <v>4059.57</v>
      </c>
      <c r="T137" s="148">
        <f>IF($H$5="NO",Valores!$C$43,Valores!$C$43/2)</f>
        <v>1589.82</v>
      </c>
      <c r="U137" s="145">
        <f>Valores!$C$24</f>
        <v>3637.01</v>
      </c>
      <c r="V137" s="145">
        <f t="shared" si="21"/>
        <v>3637.01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50">
        <f>Valores!$C$30</f>
        <v>199.86</v>
      </c>
      <c r="AC137" s="145">
        <f t="shared" ref="AC137:AC200" si="25">SUM(H137,J137,L137,Z137,T137)*$H$3/100</f>
        <v>0</v>
      </c>
      <c r="AD137" s="145">
        <f>Valores!$C$31</f>
        <v>199.86</v>
      </c>
      <c r="AE137" s="149">
        <v>0</v>
      </c>
      <c r="AF137" s="145">
        <f>INT(((AE137*Valores!$C$2)*100)+0.5)/100</f>
        <v>0</v>
      </c>
      <c r="AG137" s="145">
        <f>IF($H$5="NO",Valores!$C$59,Valores!$C$59/2)</f>
        <v>406.53</v>
      </c>
      <c r="AH137" s="145">
        <f>IF($H$5="NO",Valores!$C$61,Valores!$C$61/2)</f>
        <v>116.15</v>
      </c>
      <c r="AI137" s="151">
        <f t="shared" ref="AI137:AI200" si="26">SUM(H137,J137,L137,N137,O137,P137,Q137,R137,S137,V137,W137,X137,Z137,AA137,AB137,AC137,AD137,AF137,T137,AG137,AH137)</f>
        <v>34899.39</v>
      </c>
      <c r="AJ137" s="159">
        <f>Valores!$C$36</f>
        <v>1046.83</v>
      </c>
      <c r="AK137" s="148">
        <f>Valores!$C$8</f>
        <v>0</v>
      </c>
      <c r="AL137" s="148">
        <f>Valores!$C$84</f>
        <v>3250</v>
      </c>
      <c r="AM137" s="148"/>
      <c r="AN137" s="150">
        <f>Valores!$C$52</f>
        <v>170.34</v>
      </c>
      <c r="AO137" s="152">
        <f t="shared" ref="AO137:AO199" si="27">IF($H$4="SI",SUM(AJ137:AN137),SUM(AJ137:AL137))</f>
        <v>4296.83</v>
      </c>
      <c r="AP137" s="154">
        <f>AI137*-Valores!$C$68</f>
        <v>-3838.9328999999998</v>
      </c>
      <c r="AQ137" s="154">
        <f>AI137*-Valores!$C$69</f>
        <v>0</v>
      </c>
      <c r="AR137" s="147">
        <f>AI137*-Valores!$C$70</f>
        <v>-1570.47255</v>
      </c>
      <c r="AS137" s="147">
        <v>-159.43</v>
      </c>
      <c r="AT137" s="147">
        <f t="shared" si="19"/>
        <v>-53.83</v>
      </c>
      <c r="AU137" s="151">
        <f t="shared" si="20"/>
        <v>33573.554550000001</v>
      </c>
      <c r="AV137" s="155"/>
      <c r="AW137" s="155"/>
      <c r="AX137" s="140" t="s">
        <v>4</v>
      </c>
    </row>
    <row r="138" spans="1:50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10996.17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2433.4499999999998</v>
      </c>
      <c r="P138" s="145">
        <f t="shared" si="24"/>
        <v>0</v>
      </c>
      <c r="Q138" s="159">
        <f>Valores!$C$15</f>
        <v>6862.51</v>
      </c>
      <c r="R138" s="159">
        <f>Valores!$D$4</f>
        <v>4398.46</v>
      </c>
      <c r="S138" s="159">
        <f>Valores!$C$27</f>
        <v>4059.57</v>
      </c>
      <c r="T138" s="148">
        <f>IF($H$5="NO",Valores!$C$43,Valores!$C$43/2)</f>
        <v>1589.82</v>
      </c>
      <c r="U138" s="145">
        <f>Valores!$C$24</f>
        <v>3637.01</v>
      </c>
      <c r="V138" s="145">
        <f t="shared" si="21"/>
        <v>3637.01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50">
        <f>Valores!$C$30</f>
        <v>199.86</v>
      </c>
      <c r="AC138" s="145">
        <f t="shared" si="25"/>
        <v>0</v>
      </c>
      <c r="AD138" s="145">
        <f>Valores!$C$31</f>
        <v>199.86</v>
      </c>
      <c r="AE138" s="149">
        <v>0</v>
      </c>
      <c r="AF138" s="145">
        <f>INT(((AE138*Valores!$C$2)*100)+0.5)/100</f>
        <v>0</v>
      </c>
      <c r="AG138" s="145">
        <f>IF($H$5="NO",Valores!$C$59,Valores!$C$59/2)</f>
        <v>406.53</v>
      </c>
      <c r="AH138" s="145">
        <f>IF($H$5="NO",Valores!$C$61,Valores!$C$61/2)</f>
        <v>116.15</v>
      </c>
      <c r="AI138" s="151">
        <f t="shared" si="26"/>
        <v>34899.39</v>
      </c>
      <c r="AJ138" s="159">
        <f>Valores!$C$36</f>
        <v>1046.83</v>
      </c>
      <c r="AK138" s="148">
        <f>Valores!$C$8</f>
        <v>0</v>
      </c>
      <c r="AL138" s="148">
        <f>Valores!$C$84</f>
        <v>3250</v>
      </c>
      <c r="AM138" s="148"/>
      <c r="AN138" s="150">
        <f>Valores!$C$52</f>
        <v>170.34</v>
      </c>
      <c r="AO138" s="152">
        <f t="shared" si="27"/>
        <v>4296.83</v>
      </c>
      <c r="AP138" s="154">
        <f>AI138*-Valores!$C$68</f>
        <v>-3838.9328999999998</v>
      </c>
      <c r="AQ138" s="154">
        <f>AI138*-Valores!$C$69</f>
        <v>0</v>
      </c>
      <c r="AR138" s="147">
        <f>AI138*-Valores!$C$70</f>
        <v>-1570.47255</v>
      </c>
      <c r="AS138" s="147">
        <v>-159.43</v>
      </c>
      <c r="AT138" s="147">
        <f t="shared" ref="AT138:AT200" si="28">IF($H$6=0,-53.83,(-53.83+$H$6*(-53.83)))</f>
        <v>-53.83</v>
      </c>
      <c r="AU138" s="151">
        <f t="shared" ref="AU138:AU200" si="29">AI138+AO138+AQ138+AR138+AP138+AS138+AT138</f>
        <v>33573.554550000001</v>
      </c>
      <c r="AV138" s="155"/>
      <c r="AW138" s="155"/>
      <c r="AX138" s="140" t="s">
        <v>4</v>
      </c>
    </row>
    <row r="139" spans="1:50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10996.17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2433.4499999999998</v>
      </c>
      <c r="P139" s="145">
        <f t="shared" si="24"/>
        <v>0</v>
      </c>
      <c r="Q139" s="159">
        <f>Valores!$C$20</f>
        <v>6630.2</v>
      </c>
      <c r="R139" s="159">
        <f>Valores!$D$4</f>
        <v>4398.46</v>
      </c>
      <c r="S139" s="145">
        <v>0</v>
      </c>
      <c r="T139" s="148">
        <f>IF($H$5="NO",Valores!$C$43,Valores!$C$43/2)</f>
        <v>1589.82</v>
      </c>
      <c r="U139" s="145">
        <f>Valores!$C$24</f>
        <v>3637.01</v>
      </c>
      <c r="V139" s="145">
        <f t="shared" si="21"/>
        <v>3637.01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50">
        <f>Valores!$C$30</f>
        <v>199.86</v>
      </c>
      <c r="AC139" s="145">
        <f t="shared" si="25"/>
        <v>0</v>
      </c>
      <c r="AD139" s="145">
        <f>Valores!$C$31</f>
        <v>199.86</v>
      </c>
      <c r="AE139" s="149">
        <v>0</v>
      </c>
      <c r="AF139" s="145">
        <f>INT(((AE139*Valores!$C$2)*100)+0.5)/100</f>
        <v>0</v>
      </c>
      <c r="AG139" s="145">
        <f>IF($H$5="NO",Valores!$C$59,Valores!$C$59/2)</f>
        <v>406.53</v>
      </c>
      <c r="AH139" s="145">
        <f>IF($H$5="NO",Valores!$C$61,Valores!$C$61/2)</f>
        <v>116.15</v>
      </c>
      <c r="AI139" s="151">
        <f t="shared" si="26"/>
        <v>30607.510000000002</v>
      </c>
      <c r="AJ139" s="159">
        <f>Valores!$C$36</f>
        <v>1046.83</v>
      </c>
      <c r="AK139" s="148">
        <f>Valores!$C$8</f>
        <v>0</v>
      </c>
      <c r="AL139" s="148">
        <f>Valores!$C$84</f>
        <v>3250</v>
      </c>
      <c r="AM139" s="148"/>
      <c r="AN139" s="150">
        <f>Valores!$C$52</f>
        <v>170.34</v>
      </c>
      <c r="AO139" s="152">
        <f t="shared" si="27"/>
        <v>4296.83</v>
      </c>
      <c r="AP139" s="154">
        <f>AI139*-Valores!$C$68</f>
        <v>-3366.8261000000002</v>
      </c>
      <c r="AQ139" s="154">
        <f>AI139*-Valores!$C$69</f>
        <v>0</v>
      </c>
      <c r="AR139" s="147">
        <f>AI139*-Valores!$C$70</f>
        <v>-1377.3379500000001</v>
      </c>
      <c r="AS139" s="147">
        <v>-159.43</v>
      </c>
      <c r="AT139" s="147">
        <f t="shared" si="28"/>
        <v>-53.83</v>
      </c>
      <c r="AU139" s="151">
        <f t="shared" si="29"/>
        <v>29946.915950000002</v>
      </c>
      <c r="AV139" s="155">
        <v>12</v>
      </c>
      <c r="AW139" s="155">
        <v>15</v>
      </c>
      <c r="AX139" s="140" t="s">
        <v>8</v>
      </c>
    </row>
    <row r="140" spans="1:50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5300.19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1579.0530000000001</v>
      </c>
      <c r="P140" s="145">
        <f t="shared" si="24"/>
        <v>0</v>
      </c>
      <c r="Q140" s="159">
        <f>Valores!$C$15</f>
        <v>6862.51</v>
      </c>
      <c r="R140" s="159">
        <f>Valores!$D$4</f>
        <v>4398.46</v>
      </c>
      <c r="S140" s="159">
        <f>Valores!$C$27</f>
        <v>4059.57</v>
      </c>
      <c r="T140" s="148">
        <f>IF($H$5="NO",Valores!$C$43,Valores!$C$43/2)</f>
        <v>1589.82</v>
      </c>
      <c r="U140" s="145">
        <f>Valores!$C$24</f>
        <v>3637.01</v>
      </c>
      <c r="V140" s="145">
        <f t="shared" si="21"/>
        <v>3637.01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50">
        <f>Valores!$C$30</f>
        <v>199.86</v>
      </c>
      <c r="AC140" s="145">
        <f t="shared" si="25"/>
        <v>0</v>
      </c>
      <c r="AD140" s="145">
        <f>Valores!$C$31</f>
        <v>199.86</v>
      </c>
      <c r="AE140" s="149">
        <v>0</v>
      </c>
      <c r="AF140" s="145">
        <f>INT(((AE140*Valores!$C$2)*100)+0.5)/100</f>
        <v>0</v>
      </c>
      <c r="AG140" s="145">
        <f>IF($H$5="NO",Valores!$C$59,Valores!$C$59/2)</f>
        <v>406.53</v>
      </c>
      <c r="AH140" s="145">
        <f>IF($H$5="NO",Valores!$C$61,Valores!$C$61/2)</f>
        <v>116.15</v>
      </c>
      <c r="AI140" s="151">
        <f t="shared" si="26"/>
        <v>28349.012999999999</v>
      </c>
      <c r="AJ140" s="159">
        <f>Valores!$C$36</f>
        <v>1046.83</v>
      </c>
      <c r="AK140" s="148">
        <f>Valores!$C$8</f>
        <v>0</v>
      </c>
      <c r="AL140" s="148">
        <f>Valores!$C$84</f>
        <v>3250</v>
      </c>
      <c r="AM140" s="148"/>
      <c r="AN140" s="150">
        <f>Valores!$C$52</f>
        <v>170.34</v>
      </c>
      <c r="AO140" s="152">
        <f t="shared" si="27"/>
        <v>4296.83</v>
      </c>
      <c r="AP140" s="154">
        <f>AI140*-Valores!$C$68</f>
        <v>-3118.3914300000001</v>
      </c>
      <c r="AQ140" s="154">
        <f>AI140*-Valores!$C$69</f>
        <v>0</v>
      </c>
      <c r="AR140" s="147">
        <f>AI140*-Valores!$C$70</f>
        <v>-1275.7055849999999</v>
      </c>
      <c r="AS140" s="147">
        <v>-159.43</v>
      </c>
      <c r="AT140" s="147">
        <f t="shared" si="28"/>
        <v>-53.83</v>
      </c>
      <c r="AU140" s="151">
        <f t="shared" si="29"/>
        <v>28038.485984999999</v>
      </c>
      <c r="AV140" s="155">
        <v>6</v>
      </c>
      <c r="AW140" s="155"/>
      <c r="AX140" s="140" t="s">
        <v>4</v>
      </c>
    </row>
    <row r="141" spans="1:50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10996.17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2426.4749999999999</v>
      </c>
      <c r="P141" s="145">
        <f t="shared" si="24"/>
        <v>0</v>
      </c>
      <c r="Q141" s="159">
        <f>Valores!$C$20</f>
        <v>6630.2</v>
      </c>
      <c r="R141" s="159">
        <f>Valores!$D$4</f>
        <v>4398.46</v>
      </c>
      <c r="S141" s="145">
        <v>0</v>
      </c>
      <c r="T141" s="148">
        <f>IF($H$5="NO",Valores!$C$43,Valores!$C$43/2)</f>
        <v>1589.82</v>
      </c>
      <c r="U141" s="159">
        <f>Valores!$C$25</f>
        <v>3590.51</v>
      </c>
      <c r="V141" s="145">
        <f t="shared" si="21"/>
        <v>3590.51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50">
        <f>Valores!$C$30</f>
        <v>199.86</v>
      </c>
      <c r="AC141" s="145">
        <f t="shared" si="25"/>
        <v>0</v>
      </c>
      <c r="AD141" s="145">
        <f>Valores!$C$31</f>
        <v>199.86</v>
      </c>
      <c r="AE141" s="149">
        <v>0</v>
      </c>
      <c r="AF141" s="145">
        <f>INT(((AE141*Valores!$C$2)*100)+0.5)/100</f>
        <v>0</v>
      </c>
      <c r="AG141" s="145">
        <f>IF($H$5="NO",Valores!$C$59,Valores!$C$59/2)</f>
        <v>406.53</v>
      </c>
      <c r="AH141" s="145">
        <f>IF($H$5="NO",Valores!$C$61,Valores!$C$61/2)</f>
        <v>116.15</v>
      </c>
      <c r="AI141" s="151">
        <f t="shared" si="26"/>
        <v>30554.035000000003</v>
      </c>
      <c r="AJ141" s="159">
        <f>Valores!$C$36</f>
        <v>1046.83</v>
      </c>
      <c r="AK141" s="148">
        <f>Valores!$C$8</f>
        <v>0</v>
      </c>
      <c r="AL141" s="148">
        <f>Valores!$C$84</f>
        <v>3250</v>
      </c>
      <c r="AM141" s="148"/>
      <c r="AN141" s="150">
        <f>Valores!$C$54</f>
        <v>155.54</v>
      </c>
      <c r="AO141" s="152">
        <f t="shared" si="27"/>
        <v>4296.83</v>
      </c>
      <c r="AP141" s="154">
        <f>AI141*-Valores!$C$68</f>
        <v>-3360.9438500000006</v>
      </c>
      <c r="AQ141" s="154">
        <f>AI141*-Valores!$C$69</f>
        <v>0</v>
      </c>
      <c r="AR141" s="147">
        <f>AI141*-Valores!$C$70</f>
        <v>-1374.9315750000001</v>
      </c>
      <c r="AS141" s="147">
        <v>-159.43</v>
      </c>
      <c r="AT141" s="147">
        <f t="shared" si="28"/>
        <v>-53.83</v>
      </c>
      <c r="AU141" s="151">
        <f t="shared" si="29"/>
        <v>29901.729575000001</v>
      </c>
      <c r="AV141" s="155">
        <v>12</v>
      </c>
      <c r="AW141" s="155">
        <v>15</v>
      </c>
      <c r="AX141" s="140" t="s">
        <v>4</v>
      </c>
    </row>
    <row r="142" spans="1:50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17062.13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3343.3439999999996</v>
      </c>
      <c r="P142" s="145">
        <f t="shared" si="24"/>
        <v>0</v>
      </c>
      <c r="Q142" s="159">
        <f>Valores!$C$15</f>
        <v>6862.51</v>
      </c>
      <c r="R142" s="159">
        <f>Valores!$D$4</f>
        <v>4398.46</v>
      </c>
      <c r="S142" s="159">
        <f>Valores!$C$27</f>
        <v>4059.57</v>
      </c>
      <c r="T142" s="148">
        <f>IF($H$5="NO",Valores!$C$43,Valores!$C$43/2)</f>
        <v>1589.82</v>
      </c>
      <c r="U142" s="145">
        <f>Valores!$C$24</f>
        <v>3637.01</v>
      </c>
      <c r="V142" s="145">
        <f t="shared" si="21"/>
        <v>3637.01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50">
        <f>Valores!$C$30</f>
        <v>199.86</v>
      </c>
      <c r="AC142" s="145">
        <f t="shared" si="25"/>
        <v>0</v>
      </c>
      <c r="AD142" s="145">
        <f>Valores!$C$31</f>
        <v>199.86</v>
      </c>
      <c r="AE142" s="149">
        <v>94</v>
      </c>
      <c r="AF142" s="145">
        <f>INT(((AE142*Valores!$C$2)*100)+0.5)/100</f>
        <v>808.79</v>
      </c>
      <c r="AG142" s="145">
        <f>IF($H$5="NO",Valores!$C$59,Valores!$C$59/2)</f>
        <v>406.53</v>
      </c>
      <c r="AH142" s="145">
        <f>IF($H$5="NO",Valores!$C$61,Valores!$C$61/2)</f>
        <v>116.15</v>
      </c>
      <c r="AI142" s="151">
        <f t="shared" si="26"/>
        <v>42684.034000000007</v>
      </c>
      <c r="AJ142" s="159">
        <f>Valores!$C$36</f>
        <v>1046.83</v>
      </c>
      <c r="AK142" s="148">
        <f>Valores!$C$8</f>
        <v>0</v>
      </c>
      <c r="AL142" s="148">
        <f>Valores!$C$84</f>
        <v>3250</v>
      </c>
      <c r="AM142" s="148"/>
      <c r="AN142" s="150">
        <f>Valores!$C$52</f>
        <v>170.34</v>
      </c>
      <c r="AO142" s="152">
        <f t="shared" si="27"/>
        <v>4296.83</v>
      </c>
      <c r="AP142" s="154">
        <f>AI142*-Valores!$C$68</f>
        <v>-4695.2437400000008</v>
      </c>
      <c r="AQ142" s="154">
        <f>AI142*-Valores!$C$69</f>
        <v>0</v>
      </c>
      <c r="AR142" s="147">
        <f>AI142*-Valores!$C$70</f>
        <v>-1920.7815300000002</v>
      </c>
      <c r="AS142" s="147">
        <v>-159.43</v>
      </c>
      <c r="AT142" s="147">
        <f t="shared" si="28"/>
        <v>-53.83</v>
      </c>
      <c r="AU142" s="151">
        <f t="shared" si="29"/>
        <v>40151.578730000008</v>
      </c>
      <c r="AV142" s="155"/>
      <c r="AW142" s="155"/>
      <c r="AX142" s="140" t="s">
        <v>8</v>
      </c>
    </row>
    <row r="143" spans="1:50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11856.59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2555.538</v>
      </c>
      <c r="P143" s="145">
        <f t="shared" si="24"/>
        <v>0</v>
      </c>
      <c r="Q143" s="159">
        <f>Valores!$C$20</f>
        <v>6630.2</v>
      </c>
      <c r="R143" s="159">
        <f>Valores!$D$4</f>
        <v>4398.46</v>
      </c>
      <c r="S143" s="159">
        <f>Valores!$C$27</f>
        <v>4059.57</v>
      </c>
      <c r="T143" s="148">
        <f>IF($H$5="NO",Valores!$C$43,Valores!$C$43/2)</f>
        <v>1589.82</v>
      </c>
      <c r="U143" s="159">
        <f>Valores!$C$25</f>
        <v>3590.51</v>
      </c>
      <c r="V143" s="145">
        <f t="shared" si="21"/>
        <v>3590.51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50">
        <f>Valores!$C$30</f>
        <v>199.86</v>
      </c>
      <c r="AC143" s="145">
        <f t="shared" si="25"/>
        <v>0</v>
      </c>
      <c r="AD143" s="145">
        <f>Valores!$C$31</f>
        <v>199.86</v>
      </c>
      <c r="AE143" s="149">
        <v>0</v>
      </c>
      <c r="AF143" s="145">
        <f>INT(((AE143*Valores!$C$2)*100)+0.5)/100</f>
        <v>0</v>
      </c>
      <c r="AG143" s="145">
        <f>IF($H$5="NO",Valores!$C$59,Valores!$C$59/2)</f>
        <v>406.53</v>
      </c>
      <c r="AH143" s="145">
        <f>IF($H$5="NO",Valores!$C$61,Valores!$C$61/2)</f>
        <v>116.15</v>
      </c>
      <c r="AI143" s="151">
        <f t="shared" si="26"/>
        <v>35603.088000000003</v>
      </c>
      <c r="AJ143" s="159">
        <f>Valores!$C$36</f>
        <v>1046.83</v>
      </c>
      <c r="AK143" s="148">
        <f>Valores!$C$8</f>
        <v>0</v>
      </c>
      <c r="AL143" s="148">
        <f>Valores!$C$84</f>
        <v>3250</v>
      </c>
      <c r="AM143" s="148"/>
      <c r="AN143" s="150">
        <f>Valores!$C$52</f>
        <v>170.34</v>
      </c>
      <c r="AO143" s="152">
        <f t="shared" si="27"/>
        <v>4296.83</v>
      </c>
      <c r="AP143" s="154">
        <f>AI143*-Valores!$C$68</f>
        <v>-3916.3396800000005</v>
      </c>
      <c r="AQ143" s="154">
        <f>AI143*-Valores!$C$69</f>
        <v>0</v>
      </c>
      <c r="AR143" s="147">
        <f>AI143*-Valores!$C$70</f>
        <v>-1602.13896</v>
      </c>
      <c r="AS143" s="147">
        <v>-159.43</v>
      </c>
      <c r="AT143" s="147">
        <f t="shared" si="28"/>
        <v>-53.83</v>
      </c>
      <c r="AU143" s="151">
        <f t="shared" si="29"/>
        <v>34168.179360000009</v>
      </c>
      <c r="AV143" s="155"/>
      <c r="AW143" s="155">
        <v>22</v>
      </c>
      <c r="AX143" s="140" t="s">
        <v>4</v>
      </c>
    </row>
    <row r="144" spans="1:50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10996.17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2433.4499999999998</v>
      </c>
      <c r="P144" s="145">
        <f t="shared" si="24"/>
        <v>0</v>
      </c>
      <c r="Q144" s="159">
        <f>Valores!$C$20</f>
        <v>6630.2</v>
      </c>
      <c r="R144" s="159">
        <f>Valores!$D$4</f>
        <v>4398.46</v>
      </c>
      <c r="S144" s="145">
        <f>Valores!$C$27</f>
        <v>4059.57</v>
      </c>
      <c r="T144" s="148">
        <f>IF($H$5="NO",Valores!$C$43,Valores!$C$43/2)</f>
        <v>1589.82</v>
      </c>
      <c r="U144" s="145">
        <f>Valores!$C$24</f>
        <v>3637.01</v>
      </c>
      <c r="V144" s="145">
        <f t="shared" si="21"/>
        <v>3637.01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50">
        <f>Valores!$C$30</f>
        <v>199.86</v>
      </c>
      <c r="AC144" s="145">
        <f t="shared" si="25"/>
        <v>0</v>
      </c>
      <c r="AD144" s="145">
        <f>Valores!$C$31</f>
        <v>199.86</v>
      </c>
      <c r="AE144" s="149">
        <v>0</v>
      </c>
      <c r="AF144" s="145">
        <f>INT(((AE144*Valores!$C$2)*100)+0.5)/100</f>
        <v>0</v>
      </c>
      <c r="AG144" s="145">
        <f>IF($H$5="NO",Valores!$C$59,Valores!$C$59/2)</f>
        <v>406.53</v>
      </c>
      <c r="AH144" s="145">
        <f>IF($H$5="NO",Valores!$C$61,Valores!$C$61/2)</f>
        <v>116.15</v>
      </c>
      <c r="AI144" s="151">
        <f t="shared" si="26"/>
        <v>34667.08</v>
      </c>
      <c r="AJ144" s="159">
        <f>Valores!$C$36</f>
        <v>1046.83</v>
      </c>
      <c r="AK144" s="148">
        <f>Valores!$C$8</f>
        <v>0</v>
      </c>
      <c r="AL144" s="148">
        <f>Valores!$C$84</f>
        <v>3250</v>
      </c>
      <c r="AM144" s="148"/>
      <c r="AN144" s="150">
        <f>Valores!$C$52</f>
        <v>170.34</v>
      </c>
      <c r="AO144" s="152">
        <f t="shared" si="27"/>
        <v>4296.83</v>
      </c>
      <c r="AP144" s="154">
        <f>AI144*-Valores!$C$68</f>
        <v>-3813.3788000000004</v>
      </c>
      <c r="AQ144" s="154">
        <f>AI144*-Valores!$C$69</f>
        <v>0</v>
      </c>
      <c r="AR144" s="147">
        <f>AI144*-Valores!$C$70</f>
        <v>-1560.0186000000001</v>
      </c>
      <c r="AS144" s="147">
        <v>-159.43</v>
      </c>
      <c r="AT144" s="147">
        <f t="shared" si="28"/>
        <v>-53.83</v>
      </c>
      <c r="AU144" s="151">
        <f t="shared" si="29"/>
        <v>33377.2526</v>
      </c>
      <c r="AV144" s="155"/>
      <c r="AW144" s="155">
        <v>22</v>
      </c>
      <c r="AX144" s="140" t="s">
        <v>4</v>
      </c>
    </row>
    <row r="145" spans="1:50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10996.17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2307.2384999999999</v>
      </c>
      <c r="P145" s="145">
        <f t="shared" si="24"/>
        <v>0</v>
      </c>
      <c r="Q145" s="159">
        <f>Valores!$C$20</f>
        <v>6630.2</v>
      </c>
      <c r="R145" s="159">
        <f>Valores!$D$4</f>
        <v>4398.46</v>
      </c>
      <c r="S145" s="159">
        <f>Valores!$C$27</f>
        <v>4059.57</v>
      </c>
      <c r="T145" s="148">
        <f>Valores!$C$43/2</f>
        <v>794.91</v>
      </c>
      <c r="U145" s="159">
        <f>Valores!$C$25</f>
        <v>3590.51</v>
      </c>
      <c r="V145" s="145">
        <f t="shared" si="21"/>
        <v>3590.51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50">
        <f>Valores!$C$30</f>
        <v>199.86</v>
      </c>
      <c r="AC145" s="145">
        <f t="shared" si="25"/>
        <v>0</v>
      </c>
      <c r="AD145" s="145">
        <f>Valores!$C$31</f>
        <v>199.86</v>
      </c>
      <c r="AE145" s="149">
        <v>0</v>
      </c>
      <c r="AF145" s="145">
        <f>INT(((AE145*Valores!$C$2)*100)+0.5)/100</f>
        <v>0</v>
      </c>
      <c r="AG145" s="145">
        <f>Valores!$C$59/2</f>
        <v>203.26499999999999</v>
      </c>
      <c r="AH145" s="145">
        <f>Valores!$C$61/2</f>
        <v>58.075000000000003</v>
      </c>
      <c r="AI145" s="151">
        <f t="shared" si="26"/>
        <v>33438.118499999997</v>
      </c>
      <c r="AJ145" s="159">
        <f>Valores!$C$36</f>
        <v>1046.83</v>
      </c>
      <c r="AK145" s="148">
        <f>Valores!$C$8/2</f>
        <v>0</v>
      </c>
      <c r="AL145" s="148">
        <f>Valores!$C$84</f>
        <v>3250</v>
      </c>
      <c r="AM145" s="148"/>
      <c r="AN145" s="150">
        <f>Valores!$C$52</f>
        <v>170.34</v>
      </c>
      <c r="AO145" s="152">
        <f t="shared" si="27"/>
        <v>4296.83</v>
      </c>
      <c r="AP145" s="154">
        <f>AI145*-Valores!$C$68</f>
        <v>-3678.1930349999998</v>
      </c>
      <c r="AQ145" s="154">
        <f>AI145*-Valores!$C$69</f>
        <v>0</v>
      </c>
      <c r="AR145" s="147">
        <f>AI145*-Valores!$C$70</f>
        <v>-1504.7153324999997</v>
      </c>
      <c r="AS145" s="147">
        <v>-159.43</v>
      </c>
      <c r="AT145" s="147">
        <f t="shared" si="28"/>
        <v>-53.83</v>
      </c>
      <c r="AU145" s="151">
        <f t="shared" si="29"/>
        <v>32338.7801325</v>
      </c>
      <c r="AV145" s="155"/>
      <c r="AW145" s="155"/>
      <c r="AX145" s="140" t="s">
        <v>8</v>
      </c>
    </row>
    <row r="146" spans="1:50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10996.17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2433.4499999999998</v>
      </c>
      <c r="P146" s="145">
        <f t="shared" si="24"/>
        <v>0</v>
      </c>
      <c r="Q146" s="159">
        <f>Valores!$C$20</f>
        <v>6630.2</v>
      </c>
      <c r="R146" s="159">
        <f>Valores!$D$4</f>
        <v>4398.46</v>
      </c>
      <c r="S146" s="159">
        <f>Valores!$C$27</f>
        <v>4059.57</v>
      </c>
      <c r="T146" s="148">
        <f>IF($H$5="NO",Valores!$C$43,Valores!$C$43/2)</f>
        <v>1589.82</v>
      </c>
      <c r="U146" s="145">
        <f>Valores!$C$24</f>
        <v>3637.01</v>
      </c>
      <c r="V146" s="145">
        <f t="shared" si="21"/>
        <v>3637.01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50">
        <f>Valores!$C$30</f>
        <v>199.86</v>
      </c>
      <c r="AC146" s="145">
        <f t="shared" si="25"/>
        <v>0</v>
      </c>
      <c r="AD146" s="145">
        <f>Valores!$C$31</f>
        <v>199.86</v>
      </c>
      <c r="AE146" s="149">
        <v>0</v>
      </c>
      <c r="AF146" s="145">
        <f>INT(((AE146*Valores!$C$2)*100)+0.5)/100</f>
        <v>0</v>
      </c>
      <c r="AG146" s="145">
        <f>IF($H$5="NO",Valores!$C$59,Valores!$C$59/2)</f>
        <v>406.53</v>
      </c>
      <c r="AH146" s="145">
        <f>IF($H$5="NO",Valores!$C$61,Valores!$C$61/2)</f>
        <v>116.15</v>
      </c>
      <c r="AI146" s="151">
        <f t="shared" si="26"/>
        <v>34667.08</v>
      </c>
      <c r="AJ146" s="159">
        <f>Valores!$C$36</f>
        <v>1046.83</v>
      </c>
      <c r="AK146" s="148">
        <f>Valores!$C$8</f>
        <v>0</v>
      </c>
      <c r="AL146" s="148">
        <f>Valores!$C$84</f>
        <v>3250</v>
      </c>
      <c r="AM146" s="148"/>
      <c r="AN146" s="150">
        <f>Valores!$C$52</f>
        <v>170.34</v>
      </c>
      <c r="AO146" s="152">
        <f t="shared" si="27"/>
        <v>4296.83</v>
      </c>
      <c r="AP146" s="154">
        <f>AI146*-Valores!$C$68</f>
        <v>-3813.3788000000004</v>
      </c>
      <c r="AQ146" s="154">
        <f>AI146*-Valores!$C$69</f>
        <v>0</v>
      </c>
      <c r="AR146" s="147">
        <f>AI146*-Valores!$C$70</f>
        <v>-1560.0186000000001</v>
      </c>
      <c r="AS146" s="147">
        <v>-159.43</v>
      </c>
      <c r="AT146" s="147">
        <f t="shared" si="28"/>
        <v>-53.83</v>
      </c>
      <c r="AU146" s="151">
        <f t="shared" si="29"/>
        <v>33377.2526</v>
      </c>
      <c r="AV146" s="155"/>
      <c r="AW146" s="155"/>
      <c r="AX146" s="140" t="s">
        <v>4</v>
      </c>
    </row>
    <row r="147" spans="1:50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10996.17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2433.4499999999998</v>
      </c>
      <c r="P147" s="145">
        <f t="shared" si="24"/>
        <v>0</v>
      </c>
      <c r="Q147" s="159">
        <f>Valores!$C$20</f>
        <v>6630.2</v>
      </c>
      <c r="R147" s="159">
        <f>Valores!$D$4</f>
        <v>4398.46</v>
      </c>
      <c r="S147" s="159">
        <f>Valores!$C$27</f>
        <v>4059.57</v>
      </c>
      <c r="T147" s="148">
        <f>IF($H$5="NO",Valores!$C$43,Valores!$C$43/2)</f>
        <v>1589.82</v>
      </c>
      <c r="U147" s="145">
        <f>Valores!$C$24</f>
        <v>3637.01</v>
      </c>
      <c r="V147" s="145">
        <f t="shared" si="21"/>
        <v>3637.01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50">
        <f>Valores!$C$30</f>
        <v>199.86</v>
      </c>
      <c r="AC147" s="145">
        <f t="shared" si="25"/>
        <v>0</v>
      </c>
      <c r="AD147" s="145">
        <f>Valores!$C$31</f>
        <v>199.86</v>
      </c>
      <c r="AE147" s="149">
        <v>0</v>
      </c>
      <c r="AF147" s="145">
        <f>INT(((AE147*Valores!$C$2)*100)+0.5)/100</f>
        <v>0</v>
      </c>
      <c r="AG147" s="145">
        <f>IF($H$5="NO",Valores!$C$59,Valores!$C$59/2)</f>
        <v>406.53</v>
      </c>
      <c r="AH147" s="145">
        <f>IF($H$5="NO",Valores!$C$61,Valores!$C$61/2)</f>
        <v>116.15</v>
      </c>
      <c r="AI147" s="151">
        <f t="shared" si="26"/>
        <v>34667.08</v>
      </c>
      <c r="AJ147" s="159">
        <f>Valores!$C$36</f>
        <v>1046.83</v>
      </c>
      <c r="AK147" s="148">
        <f>Valores!$C$8</f>
        <v>0</v>
      </c>
      <c r="AL147" s="148">
        <f>Valores!$C$84</f>
        <v>3250</v>
      </c>
      <c r="AM147" s="148"/>
      <c r="AN147" s="150">
        <f>Valores!$C$52</f>
        <v>170.34</v>
      </c>
      <c r="AO147" s="152">
        <f t="shared" si="27"/>
        <v>4296.83</v>
      </c>
      <c r="AP147" s="154">
        <f>AI147*-Valores!$C$68</f>
        <v>-3813.3788000000004</v>
      </c>
      <c r="AQ147" s="154">
        <f>AI147*-Valores!$C$69</f>
        <v>0</v>
      </c>
      <c r="AR147" s="147">
        <f>AI147*-Valores!$C$70</f>
        <v>-1560.0186000000001</v>
      </c>
      <c r="AS147" s="147">
        <v>-159.43</v>
      </c>
      <c r="AT147" s="147">
        <f t="shared" si="28"/>
        <v>-53.83</v>
      </c>
      <c r="AU147" s="151">
        <f t="shared" si="29"/>
        <v>33377.2526</v>
      </c>
      <c r="AV147" s="155"/>
      <c r="AW147" s="155">
        <v>20</v>
      </c>
      <c r="AX147" s="140" t="s">
        <v>4</v>
      </c>
    </row>
    <row r="148" spans="1:50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10996.17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2433.4499999999998</v>
      </c>
      <c r="P148" s="145">
        <f t="shared" si="24"/>
        <v>0</v>
      </c>
      <c r="Q148" s="159">
        <f>Valores!$C$20</f>
        <v>6630.2</v>
      </c>
      <c r="R148" s="159">
        <f>Valores!$D$4</f>
        <v>4398.46</v>
      </c>
      <c r="S148" s="159">
        <f>Valores!$C$27</f>
        <v>4059.57</v>
      </c>
      <c r="T148" s="148">
        <f>IF($H$5="NO",Valores!$C$43,Valores!$C$43/2)</f>
        <v>1589.82</v>
      </c>
      <c r="U148" s="145">
        <f>Valores!$C$24</f>
        <v>3637.01</v>
      </c>
      <c r="V148" s="145">
        <f t="shared" si="21"/>
        <v>3637.01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50">
        <f>Valores!$C$30</f>
        <v>199.86</v>
      </c>
      <c r="AC148" s="145">
        <f t="shared" si="25"/>
        <v>0</v>
      </c>
      <c r="AD148" s="145">
        <f>Valores!$C$31</f>
        <v>199.86</v>
      </c>
      <c r="AE148" s="149">
        <v>94</v>
      </c>
      <c r="AF148" s="145">
        <f>INT(((AE148*Valores!$C$2)*100)+0.5)/100</f>
        <v>808.79</v>
      </c>
      <c r="AG148" s="145">
        <f>IF($H$5="NO",Valores!$C$59,Valores!$C$59/2)</f>
        <v>406.53</v>
      </c>
      <c r="AH148" s="145">
        <f>IF($H$5="NO",Valores!$C$61,Valores!$C$61/2)</f>
        <v>116.15</v>
      </c>
      <c r="AI148" s="151">
        <f t="shared" si="26"/>
        <v>35475.870000000003</v>
      </c>
      <c r="AJ148" s="159">
        <f>Valores!$C$36</f>
        <v>1046.83</v>
      </c>
      <c r="AK148" s="148">
        <f>Valores!$C$8</f>
        <v>0</v>
      </c>
      <c r="AL148" s="148">
        <f>Valores!$C$84</f>
        <v>3250</v>
      </c>
      <c r="AM148" s="148"/>
      <c r="AN148" s="150">
        <f>Valores!$C$52</f>
        <v>170.34</v>
      </c>
      <c r="AO148" s="152">
        <f t="shared" si="27"/>
        <v>4296.83</v>
      </c>
      <c r="AP148" s="154">
        <f>AI148*-Valores!$C$68</f>
        <v>-3902.3457000000003</v>
      </c>
      <c r="AQ148" s="154">
        <f>AI148*-Valores!$C$69</f>
        <v>0</v>
      </c>
      <c r="AR148" s="147">
        <f>AI148*-Valores!$C$70</f>
        <v>-1596.4141500000001</v>
      </c>
      <c r="AS148" s="147">
        <v>-159.43</v>
      </c>
      <c r="AT148" s="147">
        <f t="shared" si="28"/>
        <v>-53.83</v>
      </c>
      <c r="AU148" s="151">
        <f t="shared" si="29"/>
        <v>34060.680150000007</v>
      </c>
      <c r="AV148" s="155"/>
      <c r="AW148" s="155">
        <v>20</v>
      </c>
      <c r="AX148" s="140" t="s">
        <v>4</v>
      </c>
    </row>
    <row r="149" spans="1:50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10996.17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2433.4499999999998</v>
      </c>
      <c r="P149" s="145">
        <f t="shared" si="24"/>
        <v>0</v>
      </c>
      <c r="Q149" s="159">
        <f>Valores!$C$20</f>
        <v>6630.2</v>
      </c>
      <c r="R149" s="159">
        <f>Valores!$D$4</f>
        <v>4398.46</v>
      </c>
      <c r="S149" s="148">
        <f>Valores!$C$27</f>
        <v>4059.57</v>
      </c>
      <c r="T149" s="148">
        <f>IF($H$5="NO",Valores!$C$43,Valores!$C$43/2)</f>
        <v>1589.82</v>
      </c>
      <c r="U149" s="159">
        <f>Valores!$C$24</f>
        <v>3637.01</v>
      </c>
      <c r="V149" s="145">
        <f t="shared" si="21"/>
        <v>3637.01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50">
        <f>Valores!$C$30</f>
        <v>199.86</v>
      </c>
      <c r="AC149" s="145">
        <f t="shared" si="25"/>
        <v>0</v>
      </c>
      <c r="AD149" s="145">
        <f>Valores!$C$31</f>
        <v>199.86</v>
      </c>
      <c r="AE149" s="149">
        <v>0</v>
      </c>
      <c r="AF149" s="145">
        <f>INT(((AE149*Valores!$C$2)*100)+0.5)/100</f>
        <v>0</v>
      </c>
      <c r="AG149" s="145">
        <f>IF($H$5="NO",Valores!$C$59,Valores!$C$59/2)</f>
        <v>406.53</v>
      </c>
      <c r="AH149" s="145">
        <f>IF($H$5="NO",Valores!$C$61,Valores!$C$61/2)</f>
        <v>116.15</v>
      </c>
      <c r="AI149" s="151">
        <f t="shared" si="26"/>
        <v>34667.08</v>
      </c>
      <c r="AJ149" s="159">
        <f>Valores!$C$36</f>
        <v>1046.83</v>
      </c>
      <c r="AK149" s="148">
        <f>Valores!$C$8</f>
        <v>0</v>
      </c>
      <c r="AL149" s="148">
        <f>Valores!$C$84</f>
        <v>3250</v>
      </c>
      <c r="AM149" s="148"/>
      <c r="AN149" s="150">
        <f>Valores!$C$52</f>
        <v>170.34</v>
      </c>
      <c r="AO149" s="152">
        <f t="shared" si="27"/>
        <v>4296.83</v>
      </c>
      <c r="AP149" s="154">
        <f>AI149*-Valores!$C$68</f>
        <v>-3813.3788000000004</v>
      </c>
      <c r="AQ149" s="154">
        <f>AI149*-Valores!$C$69</f>
        <v>0</v>
      </c>
      <c r="AR149" s="147">
        <f>AI149*-Valores!$C$70</f>
        <v>-1560.0186000000001</v>
      </c>
      <c r="AS149" s="147">
        <v>-159.43</v>
      </c>
      <c r="AT149" s="147">
        <f t="shared" si="28"/>
        <v>-53.83</v>
      </c>
      <c r="AU149" s="151">
        <f t="shared" si="29"/>
        <v>33377.2526</v>
      </c>
      <c r="AV149" s="155"/>
      <c r="AW149" s="155">
        <v>22</v>
      </c>
      <c r="AX149" s="140" t="s">
        <v>4</v>
      </c>
    </row>
    <row r="150" spans="1:50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10996.17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2426.4749999999999</v>
      </c>
      <c r="P150" s="145">
        <f t="shared" si="24"/>
        <v>0</v>
      </c>
      <c r="Q150" s="159">
        <f>Valores!$C$20</f>
        <v>6630.2</v>
      </c>
      <c r="R150" s="159">
        <f>Valores!$D$4</f>
        <v>4398.46</v>
      </c>
      <c r="S150" s="148">
        <v>0</v>
      </c>
      <c r="T150" s="148">
        <f>IF($H$5="NO",Valores!$C$43,Valores!$C$43/2)</f>
        <v>1589.82</v>
      </c>
      <c r="U150" s="159">
        <f>Valores!$C$25</f>
        <v>3590.51</v>
      </c>
      <c r="V150" s="145">
        <f t="shared" si="21"/>
        <v>3590.51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50">
        <f>Valores!$C$30</f>
        <v>199.86</v>
      </c>
      <c r="AC150" s="145">
        <f t="shared" si="25"/>
        <v>0</v>
      </c>
      <c r="AD150" s="145">
        <f>Valores!$C$31</f>
        <v>199.86</v>
      </c>
      <c r="AE150" s="149">
        <v>0</v>
      </c>
      <c r="AF150" s="145">
        <f>INT(((AE150*Valores!$C$2)*100)+0.5)/100</f>
        <v>0</v>
      </c>
      <c r="AG150" s="145">
        <f>IF($H$5="NO",Valores!$C$59,Valores!$C$59/2)</f>
        <v>406.53</v>
      </c>
      <c r="AH150" s="145">
        <f>IF($H$5="NO",Valores!$C$61,Valores!$C$61/2)</f>
        <v>116.15</v>
      </c>
      <c r="AI150" s="151">
        <f t="shared" si="26"/>
        <v>30554.035000000003</v>
      </c>
      <c r="AJ150" s="159">
        <f>Valores!$C$36</f>
        <v>1046.83</v>
      </c>
      <c r="AK150" s="148">
        <f>Valores!$C$8</f>
        <v>0</v>
      </c>
      <c r="AL150" s="148">
        <f>Valores!$C$84</f>
        <v>3250</v>
      </c>
      <c r="AM150" s="148"/>
      <c r="AN150" s="150">
        <f>Valores!$C$52</f>
        <v>170.34</v>
      </c>
      <c r="AO150" s="152">
        <f t="shared" si="27"/>
        <v>4296.83</v>
      </c>
      <c r="AP150" s="154">
        <f>AI150*-Valores!$C$68</f>
        <v>-3360.9438500000006</v>
      </c>
      <c r="AQ150" s="154">
        <f>AI150*-Valores!$C$69</f>
        <v>0</v>
      </c>
      <c r="AR150" s="147">
        <f>AI150*-Valores!$C$70</f>
        <v>-1374.9315750000001</v>
      </c>
      <c r="AS150" s="147">
        <v>-159.43</v>
      </c>
      <c r="AT150" s="147">
        <f t="shared" si="28"/>
        <v>-53.83</v>
      </c>
      <c r="AU150" s="151">
        <f t="shared" si="29"/>
        <v>29901.729575000001</v>
      </c>
      <c r="AV150" s="155"/>
      <c r="AW150" s="155"/>
      <c r="AX150" s="140" t="s">
        <v>8</v>
      </c>
    </row>
    <row r="151" spans="1:50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10996.17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2426.4749999999999</v>
      </c>
      <c r="P151" s="145">
        <f t="shared" si="24"/>
        <v>0</v>
      </c>
      <c r="Q151" s="159">
        <f>Valores!$C$20</f>
        <v>6630.2</v>
      </c>
      <c r="R151" s="159">
        <f>Valores!$D$4</f>
        <v>4398.46</v>
      </c>
      <c r="S151" s="148">
        <v>0</v>
      </c>
      <c r="T151" s="148">
        <f>IF($H$5="NO",Valores!$C$43,Valores!$C$43/2)</f>
        <v>1589.82</v>
      </c>
      <c r="U151" s="159">
        <f>Valores!$C$25</f>
        <v>3590.51</v>
      </c>
      <c r="V151" s="145">
        <f t="shared" si="21"/>
        <v>3590.51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50">
        <f>Valores!$C$30</f>
        <v>199.86</v>
      </c>
      <c r="AC151" s="145">
        <f t="shared" si="25"/>
        <v>0</v>
      </c>
      <c r="AD151" s="145">
        <f>Valores!$C$31</f>
        <v>199.86</v>
      </c>
      <c r="AE151" s="149">
        <v>0</v>
      </c>
      <c r="AF151" s="145">
        <f>INT(((AE151*Valores!$C$2)*100)+0.5)/100</f>
        <v>0</v>
      </c>
      <c r="AG151" s="145">
        <f>IF($H$5="NO",Valores!$C$59,Valores!$C$59/2)</f>
        <v>406.53</v>
      </c>
      <c r="AH151" s="145">
        <f>IF($H$5="NO",Valores!$C$61,Valores!$C$61/2)</f>
        <v>116.15</v>
      </c>
      <c r="AI151" s="151">
        <f t="shared" si="26"/>
        <v>30554.035000000003</v>
      </c>
      <c r="AJ151" s="159">
        <f>Valores!$C$36</f>
        <v>1046.83</v>
      </c>
      <c r="AK151" s="148">
        <f>Valores!$C$8</f>
        <v>0</v>
      </c>
      <c r="AL151" s="148">
        <f>Valores!$C$84</f>
        <v>3250</v>
      </c>
      <c r="AM151" s="148"/>
      <c r="AN151" s="150">
        <f>Valores!$C$52</f>
        <v>170.34</v>
      </c>
      <c r="AO151" s="152">
        <f t="shared" si="27"/>
        <v>4296.83</v>
      </c>
      <c r="AP151" s="154">
        <f>AI151*-Valores!$C$68</f>
        <v>-3360.9438500000006</v>
      </c>
      <c r="AQ151" s="154">
        <f>AI151*-Valores!$C$69</f>
        <v>0</v>
      </c>
      <c r="AR151" s="147">
        <f>AI151*-Valores!$C$70</f>
        <v>-1374.9315750000001</v>
      </c>
      <c r="AS151" s="147">
        <v>-159.43</v>
      </c>
      <c r="AT151" s="147">
        <f t="shared" si="28"/>
        <v>-53.83</v>
      </c>
      <c r="AU151" s="151">
        <f t="shared" si="29"/>
        <v>29901.729575000001</v>
      </c>
      <c r="AV151" s="155"/>
      <c r="AW151" s="155"/>
      <c r="AX151" s="140" t="s">
        <v>8</v>
      </c>
    </row>
    <row r="152" spans="1:50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9120.4500000000007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2152.0920000000001</v>
      </c>
      <c r="P152" s="145">
        <f t="shared" si="24"/>
        <v>0</v>
      </c>
      <c r="Q152" s="159">
        <f>Valores!$C$20</f>
        <v>6630.2</v>
      </c>
      <c r="R152" s="159">
        <f>Valores!$D$4</f>
        <v>4398.46</v>
      </c>
      <c r="S152" s="162">
        <f>Valores!$C$27</f>
        <v>4059.57</v>
      </c>
      <c r="T152" s="148">
        <f>IF($H$5="NO",Valores!$C$43,Valores!$C$43/2)</f>
        <v>1589.82</v>
      </c>
      <c r="U152" s="145">
        <f>Valores!$C$24</f>
        <v>3637.01</v>
      </c>
      <c r="V152" s="145">
        <f t="shared" si="21"/>
        <v>3637.01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50">
        <f>Valores!$C$30</f>
        <v>199.86</v>
      </c>
      <c r="AC152" s="145">
        <f t="shared" si="25"/>
        <v>0</v>
      </c>
      <c r="AD152" s="145">
        <f>Valores!$C$31</f>
        <v>199.86</v>
      </c>
      <c r="AE152" s="149">
        <v>0</v>
      </c>
      <c r="AF152" s="145">
        <f>INT(((AE152*Valores!$C$2)*100)+0.5)/100</f>
        <v>0</v>
      </c>
      <c r="AG152" s="145">
        <f>IF($H$5="NO",Valores!$C$59,Valores!$C$59/2)</f>
        <v>406.53</v>
      </c>
      <c r="AH152" s="145">
        <f>IF($H$5="NO",Valores!$C$61,Valores!$C$61/2)</f>
        <v>116.15</v>
      </c>
      <c r="AI152" s="151">
        <f t="shared" si="26"/>
        <v>32510.002</v>
      </c>
      <c r="AJ152" s="159">
        <f>Valores!$C$36</f>
        <v>1046.83</v>
      </c>
      <c r="AK152" s="148">
        <f>Valores!$C$8</f>
        <v>0</v>
      </c>
      <c r="AL152" s="148">
        <f>Valores!$C$84</f>
        <v>3250</v>
      </c>
      <c r="AM152" s="148"/>
      <c r="AN152" s="150">
        <f>Valores!$C$52</f>
        <v>170.34</v>
      </c>
      <c r="AO152" s="152">
        <f t="shared" si="27"/>
        <v>4296.83</v>
      </c>
      <c r="AP152" s="154">
        <f>AI152*-Valores!$C$68</f>
        <v>-3576.1002200000003</v>
      </c>
      <c r="AQ152" s="154">
        <f>AI152*-Valores!$C$69</f>
        <v>0</v>
      </c>
      <c r="AR152" s="147">
        <f>AI152*-Valores!$C$70</f>
        <v>-1462.95009</v>
      </c>
      <c r="AS152" s="147">
        <v>-159.43</v>
      </c>
      <c r="AT152" s="147">
        <f t="shared" si="28"/>
        <v>-53.83</v>
      </c>
      <c r="AU152" s="151">
        <f t="shared" si="29"/>
        <v>31554.521690000001</v>
      </c>
      <c r="AV152" s="155"/>
      <c r="AW152" s="155"/>
      <c r="AX152" s="140" t="s">
        <v>4</v>
      </c>
    </row>
    <row r="153" spans="1:50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10996.17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2426.4749999999999</v>
      </c>
      <c r="P153" s="145">
        <f t="shared" si="24"/>
        <v>0</v>
      </c>
      <c r="Q153" s="159">
        <f>Valores!$C$20</f>
        <v>6630.2</v>
      </c>
      <c r="R153" s="159">
        <f>Valores!$D$4</f>
        <v>4398.46</v>
      </c>
      <c r="S153" s="162">
        <f>Valores!$C$27</f>
        <v>4059.57</v>
      </c>
      <c r="T153" s="148">
        <f>IF($H$5="NO",Valores!$C$43,Valores!$C$43/2)</f>
        <v>1589.82</v>
      </c>
      <c r="U153" s="159">
        <f>Valores!$C$25</f>
        <v>3590.51</v>
      </c>
      <c r="V153" s="145">
        <f t="shared" si="21"/>
        <v>3590.51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50">
        <f>Valores!$C$30</f>
        <v>199.86</v>
      </c>
      <c r="AC153" s="145">
        <f t="shared" si="25"/>
        <v>0</v>
      </c>
      <c r="AD153" s="145">
        <f>Valores!$C$31</f>
        <v>199.86</v>
      </c>
      <c r="AE153" s="149">
        <v>0</v>
      </c>
      <c r="AF153" s="145">
        <f>INT(((AE153*Valores!$C$2)*100)+0.5)/100</f>
        <v>0</v>
      </c>
      <c r="AG153" s="145">
        <f>IF($H$5="NO",Valores!$C$59,Valores!$C$59/2)</f>
        <v>406.53</v>
      </c>
      <c r="AH153" s="145">
        <f>IF($H$5="NO",Valores!$C$61,Valores!$C$61/2)</f>
        <v>116.15</v>
      </c>
      <c r="AI153" s="151">
        <f t="shared" si="26"/>
        <v>34613.605000000003</v>
      </c>
      <c r="AJ153" s="159">
        <f>Valores!$C$36</f>
        <v>1046.83</v>
      </c>
      <c r="AK153" s="148">
        <f>Valores!$C$8</f>
        <v>0</v>
      </c>
      <c r="AL153" s="148">
        <f>Valores!$C$84</f>
        <v>3250</v>
      </c>
      <c r="AM153" s="148"/>
      <c r="AN153" s="150">
        <f>Valores!$C$52</f>
        <v>170.34</v>
      </c>
      <c r="AO153" s="152">
        <f t="shared" si="27"/>
        <v>4296.83</v>
      </c>
      <c r="AP153" s="154">
        <f>AI153*-Valores!$C$68</f>
        <v>-3807.4965500000003</v>
      </c>
      <c r="AQ153" s="154">
        <f>AI153*-Valores!$C$69</f>
        <v>0</v>
      </c>
      <c r="AR153" s="147">
        <f>AI153*-Valores!$C$70</f>
        <v>-1557.6122250000001</v>
      </c>
      <c r="AS153" s="147">
        <v>-159.43</v>
      </c>
      <c r="AT153" s="147">
        <f t="shared" si="28"/>
        <v>-53.83</v>
      </c>
      <c r="AU153" s="151">
        <f t="shared" si="29"/>
        <v>33332.066225000002</v>
      </c>
      <c r="AV153" s="155"/>
      <c r="AW153" s="155">
        <v>22</v>
      </c>
      <c r="AX153" s="140" t="s">
        <v>4</v>
      </c>
    </row>
    <row r="154" spans="1:50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10996.17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2433.4499999999998</v>
      </c>
      <c r="P154" s="145">
        <f t="shared" si="24"/>
        <v>0</v>
      </c>
      <c r="Q154" s="159">
        <f>Valores!$C$20</f>
        <v>6630.2</v>
      </c>
      <c r="R154" s="159">
        <f>Valores!$D$4</f>
        <v>4398.46</v>
      </c>
      <c r="S154" s="148">
        <f>Valores!$C$27</f>
        <v>4059.57</v>
      </c>
      <c r="T154" s="148">
        <f>IF($H$5="NO",Valores!$C$43,Valores!$C$43/2)</f>
        <v>1589.82</v>
      </c>
      <c r="U154" s="145">
        <f>Valores!$C$24</f>
        <v>3637.01</v>
      </c>
      <c r="V154" s="145">
        <f t="shared" si="21"/>
        <v>3637.01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50">
        <f>Valores!$C$30</f>
        <v>199.86</v>
      </c>
      <c r="AC154" s="145">
        <f t="shared" si="25"/>
        <v>0</v>
      </c>
      <c r="AD154" s="145">
        <f>Valores!$C$31</f>
        <v>199.86</v>
      </c>
      <c r="AE154" s="149">
        <v>0</v>
      </c>
      <c r="AF154" s="145">
        <f>INT(((AE154*Valores!$C$2)*100)+0.5)/100</f>
        <v>0</v>
      </c>
      <c r="AG154" s="145">
        <f>IF($H$5="NO",Valores!$C$59,Valores!$C$59/2)</f>
        <v>406.53</v>
      </c>
      <c r="AH154" s="145">
        <f>IF($H$5="NO",Valores!$C$61,Valores!$C$61/2)</f>
        <v>116.15</v>
      </c>
      <c r="AI154" s="151">
        <f t="shared" si="26"/>
        <v>34667.08</v>
      </c>
      <c r="AJ154" s="159">
        <f>Valores!$C$36</f>
        <v>1046.83</v>
      </c>
      <c r="AK154" s="148">
        <f>Valores!$C$8</f>
        <v>0</v>
      </c>
      <c r="AL154" s="148">
        <f>Valores!$C$84</f>
        <v>3250</v>
      </c>
      <c r="AM154" s="148"/>
      <c r="AN154" s="150">
        <f>Valores!$C$52</f>
        <v>170.34</v>
      </c>
      <c r="AO154" s="152">
        <f t="shared" si="27"/>
        <v>4296.83</v>
      </c>
      <c r="AP154" s="154">
        <f>AI154*-Valores!$C$68</f>
        <v>-3813.3788000000004</v>
      </c>
      <c r="AQ154" s="154">
        <f>AI154*-Valores!$C$69</f>
        <v>0</v>
      </c>
      <c r="AR154" s="147">
        <f>AI154*-Valores!$C$70</f>
        <v>-1560.0186000000001</v>
      </c>
      <c r="AS154" s="147">
        <v>-159.43</v>
      </c>
      <c r="AT154" s="147">
        <f t="shared" si="28"/>
        <v>-53.83</v>
      </c>
      <c r="AU154" s="151">
        <f t="shared" si="29"/>
        <v>33377.2526</v>
      </c>
      <c r="AV154" s="155"/>
      <c r="AW154" s="155">
        <v>25</v>
      </c>
      <c r="AX154" s="140" t="s">
        <v>4</v>
      </c>
    </row>
    <row r="155" spans="1:50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9163.4699999999993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2129.8559999999998</v>
      </c>
      <c r="P155" s="145">
        <f t="shared" si="24"/>
        <v>0</v>
      </c>
      <c r="Q155" s="159">
        <f>Valores!$C$20</f>
        <v>6630.2</v>
      </c>
      <c r="R155" s="159">
        <f>Valores!$D$4</f>
        <v>4398.46</v>
      </c>
      <c r="S155" s="148">
        <f>Valores!$C$28</f>
        <v>3757.61</v>
      </c>
      <c r="T155" s="148">
        <f>IF($H$5="NO",Valores!$C$42,Valores!$C$42/2)</f>
        <v>1398.56</v>
      </c>
      <c r="U155" s="159">
        <f>Valores!$C$24</f>
        <v>3637.01</v>
      </c>
      <c r="V155" s="145">
        <f t="shared" si="21"/>
        <v>3637.01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50">
        <f>Valores!$C$30</f>
        <v>199.86</v>
      </c>
      <c r="AC155" s="145">
        <f t="shared" si="25"/>
        <v>0</v>
      </c>
      <c r="AD155" s="145">
        <f>Valores!$C$31</f>
        <v>199.86</v>
      </c>
      <c r="AE155" s="149">
        <v>0</v>
      </c>
      <c r="AF155" s="145">
        <f>INT(((AE155*Valores!$C$2)*100)+0.5)/100</f>
        <v>0</v>
      </c>
      <c r="AG155" s="145">
        <f>IF($H$5="NO",Valores!$C$59,Valores!$C$59/2)</f>
        <v>406.53</v>
      </c>
      <c r="AH155" s="145">
        <f>IF($H$5="NO",Valores!$C$61,Valores!$C$61/2)</f>
        <v>116.15</v>
      </c>
      <c r="AI155" s="151">
        <f t="shared" si="26"/>
        <v>32037.566000000003</v>
      </c>
      <c r="AJ155" s="159">
        <f>Valores!$C$36</f>
        <v>1046.83</v>
      </c>
      <c r="AK155" s="148">
        <f>Valores!$C$7</f>
        <v>0</v>
      </c>
      <c r="AL155" s="148">
        <f>Valores!$C$84</f>
        <v>3250</v>
      </c>
      <c r="AM155" s="148"/>
      <c r="AN155" s="150">
        <f>Valores!$C$52</f>
        <v>170.34</v>
      </c>
      <c r="AO155" s="152">
        <f t="shared" si="27"/>
        <v>4296.83</v>
      </c>
      <c r="AP155" s="154">
        <f>AI155*-Valores!$C$68</f>
        <v>-3524.1322600000003</v>
      </c>
      <c r="AQ155" s="154">
        <f>AI155*-Valores!$C$69</f>
        <v>0</v>
      </c>
      <c r="AR155" s="147">
        <f>AI155*-Valores!$C$70</f>
        <v>-1441.69047</v>
      </c>
      <c r="AS155" s="147">
        <v>-159.43</v>
      </c>
      <c r="AT155" s="147">
        <f t="shared" si="28"/>
        <v>-53.83</v>
      </c>
      <c r="AU155" s="151">
        <f t="shared" si="29"/>
        <v>31155.313269999999</v>
      </c>
      <c r="AV155" s="155"/>
      <c r="AW155" s="155">
        <v>25</v>
      </c>
      <c r="AX155" s="140" t="s">
        <v>4</v>
      </c>
    </row>
    <row r="156" spans="1:50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8148.18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1977.5625</v>
      </c>
      <c r="P156" s="145">
        <f t="shared" si="24"/>
        <v>0</v>
      </c>
      <c r="Q156" s="159">
        <f>Valores!$C$20</f>
        <v>6630.2</v>
      </c>
      <c r="R156" s="159">
        <f>Valores!$D$4</f>
        <v>4398.46</v>
      </c>
      <c r="S156" s="148">
        <f>Valores!$C$28</f>
        <v>3757.61</v>
      </c>
      <c r="T156" s="148">
        <f>IF($H$5="NO",Valores!$C$42,Valores!$C$42/2)</f>
        <v>1398.56</v>
      </c>
      <c r="U156" s="159">
        <f>Valores!$C$24</f>
        <v>3637.01</v>
      </c>
      <c r="V156" s="145">
        <f t="shared" si="21"/>
        <v>3637.01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50">
        <f>Valores!$C$30</f>
        <v>199.86</v>
      </c>
      <c r="AC156" s="145">
        <f t="shared" si="25"/>
        <v>0</v>
      </c>
      <c r="AD156" s="145">
        <f>Valores!$C$31</f>
        <v>199.86</v>
      </c>
      <c r="AE156" s="149">
        <v>0</v>
      </c>
      <c r="AF156" s="145">
        <f>INT(((AE156*Valores!$C$2)*100)+0.5)/100</f>
        <v>0</v>
      </c>
      <c r="AG156" s="145">
        <f>IF($H$5="NO",Valores!$C$59,Valores!$C$59/2)</f>
        <v>406.53</v>
      </c>
      <c r="AH156" s="145">
        <f>IF($H$5="NO",Valores!$C$61,Valores!$C$61/2)</f>
        <v>116.15</v>
      </c>
      <c r="AI156" s="151">
        <f t="shared" si="26"/>
        <v>30869.982500000002</v>
      </c>
      <c r="AJ156" s="159">
        <f>Valores!$C$36</f>
        <v>1046.83</v>
      </c>
      <c r="AK156" s="148">
        <f>Valores!$C$7</f>
        <v>0</v>
      </c>
      <c r="AL156" s="148">
        <f>Valores!$C$84</f>
        <v>3250</v>
      </c>
      <c r="AM156" s="148"/>
      <c r="AN156" s="150">
        <f>Valores!$C$52</f>
        <v>170.34</v>
      </c>
      <c r="AO156" s="152">
        <f t="shared" si="27"/>
        <v>4296.83</v>
      </c>
      <c r="AP156" s="154">
        <f>AI156*-Valores!$C$68</f>
        <v>-3395.6980750000002</v>
      </c>
      <c r="AQ156" s="154">
        <f>AI156*-Valores!$C$69</f>
        <v>0</v>
      </c>
      <c r="AR156" s="147">
        <f>AI156*-Valores!$C$70</f>
        <v>-1389.1492125</v>
      </c>
      <c r="AS156" s="147">
        <v>-159.43</v>
      </c>
      <c r="AT156" s="147">
        <f t="shared" si="28"/>
        <v>-53.83</v>
      </c>
      <c r="AU156" s="151">
        <f t="shared" si="29"/>
        <v>30168.705212499997</v>
      </c>
      <c r="AV156" s="155"/>
      <c r="AW156" s="155">
        <v>22</v>
      </c>
      <c r="AX156" s="140" t="s">
        <v>4</v>
      </c>
    </row>
    <row r="157" spans="1:50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15487.56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3221.8889999999997</v>
      </c>
      <c r="P157" s="145">
        <f t="shared" si="24"/>
        <v>0</v>
      </c>
      <c r="Q157" s="159">
        <f>Valores!$C$15</f>
        <v>6862.51</v>
      </c>
      <c r="R157" s="159">
        <f>Valores!$D$4</f>
        <v>4398.46</v>
      </c>
      <c r="S157" s="159">
        <f>Valores!$C$27</f>
        <v>4059.57</v>
      </c>
      <c r="T157" s="148">
        <f>IF($H$5="NO",Valores!$C$44,Valores!$C$44/2)</f>
        <v>2354.69</v>
      </c>
      <c r="U157" s="145">
        <f>Valores!$C$24</f>
        <v>3637.01</v>
      </c>
      <c r="V157" s="145">
        <f t="shared" si="21"/>
        <v>3637.01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50">
        <f>Valores!$C$30</f>
        <v>199.86</v>
      </c>
      <c r="AC157" s="145">
        <f t="shared" si="25"/>
        <v>0</v>
      </c>
      <c r="AD157" s="145">
        <f>Valores!$C$31</f>
        <v>199.86</v>
      </c>
      <c r="AE157" s="149">
        <v>0</v>
      </c>
      <c r="AF157" s="145">
        <f>INT(((AE157*Valores!$C$2)*100)+0.5)/100</f>
        <v>0</v>
      </c>
      <c r="AG157" s="145">
        <f>IF($H$5="NO",Valores!$C$59,Valores!$C$59/2)</f>
        <v>406.53</v>
      </c>
      <c r="AH157" s="145">
        <f>IF($H$5="NO",Valores!$C$61,Valores!$C$61/2)</f>
        <v>116.15</v>
      </c>
      <c r="AI157" s="151">
        <f t="shared" si="26"/>
        <v>40944.089000000007</v>
      </c>
      <c r="AJ157" s="159">
        <f>Valores!$C$36</f>
        <v>1046.83</v>
      </c>
      <c r="AK157" s="148">
        <f>Valores!$C$9</f>
        <v>0</v>
      </c>
      <c r="AL157" s="148">
        <f>Valores!$C$84</f>
        <v>3250</v>
      </c>
      <c r="AM157" s="148"/>
      <c r="AN157" s="150">
        <f>Valores!$C$52</f>
        <v>170.34</v>
      </c>
      <c r="AO157" s="152">
        <f t="shared" si="27"/>
        <v>4296.83</v>
      </c>
      <c r="AP157" s="154">
        <f>AI157*-Valores!$C$68</f>
        <v>-4503.8497900000011</v>
      </c>
      <c r="AQ157" s="154">
        <f>AI157*-Valores!$C$69</f>
        <v>0</v>
      </c>
      <c r="AR157" s="147">
        <f>AI157*-Valores!$C$70</f>
        <v>-1842.4840050000003</v>
      </c>
      <c r="AS157" s="147">
        <v>-159.43</v>
      </c>
      <c r="AT157" s="147">
        <f t="shared" si="28"/>
        <v>-53.83</v>
      </c>
      <c r="AU157" s="151">
        <f t="shared" si="29"/>
        <v>38681.325205000008</v>
      </c>
      <c r="AV157" s="155"/>
      <c r="AW157" s="155"/>
      <c r="AX157" s="140" t="s">
        <v>4</v>
      </c>
    </row>
    <row r="158" spans="1:50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10996.17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2433.4499999999998</v>
      </c>
      <c r="P158" s="145">
        <f t="shared" si="24"/>
        <v>0</v>
      </c>
      <c r="Q158" s="159">
        <f>Valores!$C$15</f>
        <v>6862.51</v>
      </c>
      <c r="R158" s="159">
        <f>Valores!$D$4</f>
        <v>4398.46</v>
      </c>
      <c r="S158" s="159">
        <f>Valores!$C$27</f>
        <v>4059.57</v>
      </c>
      <c r="T158" s="148">
        <f>IF($H$5="NO",Valores!$C$43,Valores!$C$43/2)</f>
        <v>1589.82</v>
      </c>
      <c r="U158" s="145">
        <f>Valores!$C$24</f>
        <v>3637.01</v>
      </c>
      <c r="V158" s="145">
        <f t="shared" si="21"/>
        <v>3637.01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50">
        <f>Valores!$C$30</f>
        <v>199.86</v>
      </c>
      <c r="AC158" s="145">
        <f t="shared" si="25"/>
        <v>0</v>
      </c>
      <c r="AD158" s="145">
        <f>Valores!$C$31</f>
        <v>199.86</v>
      </c>
      <c r="AE158" s="149">
        <v>0</v>
      </c>
      <c r="AF158" s="145">
        <f>INT(((AE158*Valores!$C$2)*100)+0.5)/100</f>
        <v>0</v>
      </c>
      <c r="AG158" s="145">
        <f>IF($H$5="NO",Valores!$C$59,Valores!$C$59/2)</f>
        <v>406.53</v>
      </c>
      <c r="AH158" s="145">
        <f>IF($H$5="NO",Valores!$C$61,Valores!$C$61/2)</f>
        <v>116.15</v>
      </c>
      <c r="AI158" s="151">
        <f t="shared" si="26"/>
        <v>34899.39</v>
      </c>
      <c r="AJ158" s="159">
        <f>Valores!$C$36</f>
        <v>1046.83</v>
      </c>
      <c r="AK158" s="148">
        <f>Valores!$C$8</f>
        <v>0</v>
      </c>
      <c r="AL158" s="148">
        <f>Valores!$C$84</f>
        <v>3250</v>
      </c>
      <c r="AM158" s="148"/>
      <c r="AN158" s="150">
        <f>Valores!$C$52</f>
        <v>170.34</v>
      </c>
      <c r="AO158" s="152">
        <f t="shared" si="27"/>
        <v>4296.83</v>
      </c>
      <c r="AP158" s="154">
        <f>AI158*-Valores!$C$68</f>
        <v>-3838.9328999999998</v>
      </c>
      <c r="AQ158" s="154">
        <f>AI158*-Valores!$C$69</f>
        <v>0</v>
      </c>
      <c r="AR158" s="147">
        <f>AI158*-Valores!$C$70</f>
        <v>-1570.47255</v>
      </c>
      <c r="AS158" s="147">
        <v>-159.43</v>
      </c>
      <c r="AT158" s="147">
        <f t="shared" si="28"/>
        <v>-53.83</v>
      </c>
      <c r="AU158" s="151">
        <f t="shared" si="29"/>
        <v>33573.554550000001</v>
      </c>
      <c r="AV158" s="155"/>
      <c r="AW158" s="155">
        <v>27</v>
      </c>
      <c r="AX158" s="140" t="s">
        <v>4</v>
      </c>
    </row>
    <row r="159" spans="1:50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10445.5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2350.8494999999998</v>
      </c>
      <c r="P159" s="145">
        <f t="shared" si="24"/>
        <v>0</v>
      </c>
      <c r="Q159" s="159">
        <f>Valores!$C$20</f>
        <v>6630.2</v>
      </c>
      <c r="R159" s="159">
        <f>Valores!$D$4</f>
        <v>4398.46</v>
      </c>
      <c r="S159" s="145">
        <f>Valores!$C$27</f>
        <v>4059.57</v>
      </c>
      <c r="T159" s="148">
        <f>IF($H$5="NO",Valores!$C$43,Valores!$C$43/2)</f>
        <v>1589.82</v>
      </c>
      <c r="U159" s="145">
        <f>Valores!$C$24</f>
        <v>3637.01</v>
      </c>
      <c r="V159" s="145">
        <f t="shared" si="21"/>
        <v>3637.01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50">
        <f>Valores!$C$30</f>
        <v>199.86</v>
      </c>
      <c r="AC159" s="145">
        <f t="shared" si="25"/>
        <v>0</v>
      </c>
      <c r="AD159" s="145">
        <f>Valores!$C$31</f>
        <v>199.86</v>
      </c>
      <c r="AE159" s="149">
        <v>0</v>
      </c>
      <c r="AF159" s="145">
        <f>INT(((AE159*Valores!$C$2)*100)+0.5)/100</f>
        <v>0</v>
      </c>
      <c r="AG159" s="145">
        <f>IF($H$5="NO",Valores!$C$59,Valores!$C$59/2)</f>
        <v>406.53</v>
      </c>
      <c r="AH159" s="145">
        <f>IF($H$5="NO",Valores!$C$61,Valores!$C$61/2)</f>
        <v>116.15</v>
      </c>
      <c r="AI159" s="151">
        <f t="shared" si="26"/>
        <v>34033.809500000003</v>
      </c>
      <c r="AJ159" s="159">
        <f>Valores!$C$36</f>
        <v>1046.83</v>
      </c>
      <c r="AK159" s="148">
        <f>Valores!$C$8</f>
        <v>0</v>
      </c>
      <c r="AL159" s="148">
        <f>Valores!$C$84</f>
        <v>3250</v>
      </c>
      <c r="AM159" s="148"/>
      <c r="AN159" s="150">
        <f>Valores!$C$52</f>
        <v>170.34</v>
      </c>
      <c r="AO159" s="152">
        <f t="shared" si="27"/>
        <v>4296.83</v>
      </c>
      <c r="AP159" s="154">
        <f>AI159*-Valores!$C$68</f>
        <v>-3743.7190450000003</v>
      </c>
      <c r="AQ159" s="154">
        <f>AI159*-Valores!$C$69</f>
        <v>0</v>
      </c>
      <c r="AR159" s="147">
        <f>AI159*-Valores!$C$70</f>
        <v>-1531.5214275000001</v>
      </c>
      <c r="AS159" s="147">
        <v>-159.43</v>
      </c>
      <c r="AT159" s="147">
        <f t="shared" si="28"/>
        <v>-53.83</v>
      </c>
      <c r="AU159" s="151">
        <f t="shared" si="29"/>
        <v>32842.139027500001</v>
      </c>
      <c r="AV159" s="155"/>
      <c r="AW159" s="155"/>
      <c r="AX159" s="140" t="s">
        <v>4</v>
      </c>
    </row>
    <row r="160" spans="1:50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10187.370000000001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2305.1550000000002</v>
      </c>
      <c r="P160" s="145">
        <f t="shared" si="24"/>
        <v>0</v>
      </c>
      <c r="Q160" s="159">
        <f>Valores!$C$20</f>
        <v>6630.2</v>
      </c>
      <c r="R160" s="159">
        <f>Valores!$D$4</f>
        <v>4398.46</v>
      </c>
      <c r="S160" s="145">
        <v>0</v>
      </c>
      <c r="T160" s="148">
        <f>IF($H$5="NO",Valores!$C$43,Valores!$C$43/2)</f>
        <v>1589.82</v>
      </c>
      <c r="U160" s="159">
        <f>Valores!$C$25</f>
        <v>3590.51</v>
      </c>
      <c r="V160" s="145">
        <f t="shared" si="21"/>
        <v>3590.51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50">
        <f>Valores!$C$30</f>
        <v>199.86</v>
      </c>
      <c r="AC160" s="145">
        <f t="shared" si="25"/>
        <v>0</v>
      </c>
      <c r="AD160" s="145">
        <f>Valores!$C$31</f>
        <v>199.86</v>
      </c>
      <c r="AE160" s="149">
        <v>0</v>
      </c>
      <c r="AF160" s="145">
        <f>INT(((AE160*Valores!$C$2)*100)+0.5)/100</f>
        <v>0</v>
      </c>
      <c r="AG160" s="145">
        <f>IF($H$5="NO",Valores!$C$59,Valores!$C$59/2)</f>
        <v>406.53</v>
      </c>
      <c r="AH160" s="145">
        <f>IF($H$5="NO",Valores!$C$61,Valores!$C$61/2)</f>
        <v>116.15</v>
      </c>
      <c r="AI160" s="151">
        <f t="shared" si="26"/>
        <v>29623.915000000001</v>
      </c>
      <c r="AJ160" s="159">
        <f>Valores!$C$36</f>
        <v>1046.83</v>
      </c>
      <c r="AK160" s="148">
        <f>Valores!$C$8</f>
        <v>0</v>
      </c>
      <c r="AL160" s="148">
        <f>Valores!$C$84</f>
        <v>3250</v>
      </c>
      <c r="AM160" s="148"/>
      <c r="AN160" s="150">
        <f>Valores!$C$52</f>
        <v>170.34</v>
      </c>
      <c r="AO160" s="152">
        <f t="shared" si="27"/>
        <v>4296.83</v>
      </c>
      <c r="AP160" s="154">
        <f>AI160*-Valores!$C$68</f>
        <v>-3258.6306500000001</v>
      </c>
      <c r="AQ160" s="154">
        <f>AI160*-Valores!$C$69</f>
        <v>0</v>
      </c>
      <c r="AR160" s="147">
        <f>AI160*-Valores!$C$70</f>
        <v>-1333.0761749999999</v>
      </c>
      <c r="AS160" s="147">
        <v>-159.43</v>
      </c>
      <c r="AT160" s="147">
        <f t="shared" si="28"/>
        <v>-53.83</v>
      </c>
      <c r="AU160" s="151">
        <f t="shared" si="29"/>
        <v>29115.778175000003</v>
      </c>
      <c r="AV160" s="155"/>
      <c r="AW160" s="155"/>
      <c r="AX160" s="140" t="s">
        <v>8</v>
      </c>
    </row>
    <row r="161" spans="1:50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8354.68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2008.5374999999999</v>
      </c>
      <c r="P161" s="145">
        <f t="shared" si="24"/>
        <v>0</v>
      </c>
      <c r="Q161" s="159">
        <f>Valores!$C$20</f>
        <v>6630.2</v>
      </c>
      <c r="R161" s="159">
        <f>Valores!$D$4</f>
        <v>4398.46</v>
      </c>
      <c r="S161" s="159">
        <f>Valores!$C$28</f>
        <v>3757.61</v>
      </c>
      <c r="T161" s="148">
        <f>IF($H$5="NO",Valores!$C$42,Valores!$C$42/2)</f>
        <v>1398.56</v>
      </c>
      <c r="U161" s="145">
        <f>Valores!$C$24</f>
        <v>3637.01</v>
      </c>
      <c r="V161" s="145">
        <f t="shared" si="21"/>
        <v>3637.01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50">
        <f>Valores!$C$30</f>
        <v>199.86</v>
      </c>
      <c r="AC161" s="145">
        <f t="shared" si="25"/>
        <v>0</v>
      </c>
      <c r="AD161" s="145">
        <f>Valores!$C$30</f>
        <v>199.86</v>
      </c>
      <c r="AE161" s="149">
        <v>0</v>
      </c>
      <c r="AF161" s="145">
        <f>INT(((AE161*Valores!$C$2)*100)+0.5)/100</f>
        <v>0</v>
      </c>
      <c r="AG161" s="145">
        <f>IF($H$5="NO",Valores!$C$59,Valores!$C$59/2)</f>
        <v>406.53</v>
      </c>
      <c r="AH161" s="145">
        <f>IF($H$5="NO",Valores!$C$61,Valores!$C$61/2)</f>
        <v>116.15</v>
      </c>
      <c r="AI161" s="151">
        <f t="shared" si="26"/>
        <v>31107.4575</v>
      </c>
      <c r="AJ161" s="159">
        <f>Valores!$C$36</f>
        <v>1046.83</v>
      </c>
      <c r="AK161" s="148">
        <f>Valores!$C$7</f>
        <v>0</v>
      </c>
      <c r="AL161" s="148">
        <f>Valores!$C$84</f>
        <v>3250</v>
      </c>
      <c r="AM161" s="148"/>
      <c r="AN161" s="150">
        <f>Valores!$C$54</f>
        <v>155.54</v>
      </c>
      <c r="AO161" s="152">
        <f t="shared" si="27"/>
        <v>4296.83</v>
      </c>
      <c r="AP161" s="154">
        <f>AI161*-Valores!$C$68</f>
        <v>-3421.8203250000001</v>
      </c>
      <c r="AQ161" s="154">
        <f>AI161*-Valores!$C$69</f>
        <v>0</v>
      </c>
      <c r="AR161" s="147">
        <f>AI161*-Valores!$C$70</f>
        <v>-1399.8355875</v>
      </c>
      <c r="AS161" s="147">
        <v>-159.43</v>
      </c>
      <c r="AT161" s="147">
        <f t="shared" si="28"/>
        <v>-53.83</v>
      </c>
      <c r="AU161" s="151">
        <f t="shared" si="29"/>
        <v>30369.371587499998</v>
      </c>
      <c r="AV161" s="155">
        <v>12</v>
      </c>
      <c r="AW161" s="155">
        <v>12</v>
      </c>
      <c r="AX161" s="140" t="s">
        <v>4</v>
      </c>
    </row>
    <row r="162" spans="1:50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8354.68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2668.2090000000003</v>
      </c>
      <c r="P162" s="145">
        <f t="shared" si="24"/>
        <v>0</v>
      </c>
      <c r="Q162" s="159">
        <f>Valores!$C$20</f>
        <v>6630.2</v>
      </c>
      <c r="R162" s="159">
        <f>Valores!$D$4</f>
        <v>4398.46</v>
      </c>
      <c r="S162" s="159">
        <f>Valores!$C$28</f>
        <v>3757.61</v>
      </c>
      <c r="T162" s="148">
        <f>IF($H$5="NO",Valores!$C$44,Valores!$C$44/2)</f>
        <v>2354.69</v>
      </c>
      <c r="U162" s="145">
        <f>Valores!$C$24</f>
        <v>3637.01</v>
      </c>
      <c r="V162" s="145">
        <f t="shared" si="21"/>
        <v>3637.01</v>
      </c>
      <c r="W162" s="145">
        <v>0</v>
      </c>
      <c r="X162" s="145">
        <v>0</v>
      </c>
      <c r="Y162" s="144">
        <v>400</v>
      </c>
      <c r="Z162" s="145">
        <f>Y162*Valores!$C$2</f>
        <v>3441.6800000000003</v>
      </c>
      <c r="AA162" s="159">
        <f>SUM(L162,J162,H162,T162)*Valores!$C$3</f>
        <v>1606.4055000000001</v>
      </c>
      <c r="AB162" s="150">
        <f>Valores!$C$30</f>
        <v>199.86</v>
      </c>
      <c r="AC162" s="145">
        <f t="shared" si="25"/>
        <v>0</v>
      </c>
      <c r="AD162" s="145">
        <f>Valores!$C$30</f>
        <v>199.86</v>
      </c>
      <c r="AE162" s="149">
        <v>94</v>
      </c>
      <c r="AF162" s="145">
        <f>INT(((AE162*Valores!$C$2)*100)+0.5)/100</f>
        <v>808.79</v>
      </c>
      <c r="AG162" s="145">
        <f>IF($H$5="NO",Valores!$C$59,Valores!$C$59/2)</f>
        <v>406.53</v>
      </c>
      <c r="AH162" s="145">
        <f>IF($H$5="NO",Valores!$C$61,Valores!$C$61/2)</f>
        <v>116.15</v>
      </c>
      <c r="AI162" s="151">
        <f t="shared" si="26"/>
        <v>38580.134500000007</v>
      </c>
      <c r="AJ162" s="159">
        <f>Valores!$C$36</f>
        <v>1046.83</v>
      </c>
      <c r="AK162" s="148">
        <f>Valores!$C$9</f>
        <v>0</v>
      </c>
      <c r="AL162" s="148">
        <f>Valores!$C$84</f>
        <v>3250</v>
      </c>
      <c r="AM162" s="148"/>
      <c r="AN162" s="150">
        <f>Valores!$C$54</f>
        <v>155.54</v>
      </c>
      <c r="AO162" s="152">
        <f t="shared" si="27"/>
        <v>4296.83</v>
      </c>
      <c r="AP162" s="154">
        <f>AI162*-Valores!$C$68</f>
        <v>-4243.8147950000011</v>
      </c>
      <c r="AQ162" s="154">
        <f>AI162*-Valores!$C$69</f>
        <v>0</v>
      </c>
      <c r="AR162" s="147">
        <f>AI162*-Valores!$C$70</f>
        <v>-1736.1060525000003</v>
      </c>
      <c r="AS162" s="147">
        <v>-159.43</v>
      </c>
      <c r="AT162" s="147">
        <f>IF($H$6=0,-53.83,(-53.83+$H$6*(-53.83)))</f>
        <v>-53.83</v>
      </c>
      <c r="AU162" s="151">
        <f t="shared" si="29"/>
        <v>36683.783652500009</v>
      </c>
      <c r="AV162" s="155">
        <v>12</v>
      </c>
      <c r="AW162" s="155">
        <v>18</v>
      </c>
      <c r="AX162" s="140" t="s">
        <v>4</v>
      </c>
    </row>
    <row r="163" spans="1:50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6969.4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1793.7704999999999</v>
      </c>
      <c r="P163" s="145">
        <f t="shared" si="24"/>
        <v>0</v>
      </c>
      <c r="Q163" s="159">
        <f>Valores!$C$20</f>
        <v>6630.2</v>
      </c>
      <c r="R163" s="159">
        <f>Valores!$D$4</f>
        <v>4398.46</v>
      </c>
      <c r="S163" s="159">
        <f>Valores!$C$28</f>
        <v>3757.61</v>
      </c>
      <c r="T163" s="148">
        <f>IF($H$5="NO",Valores!$C$42,Valores!$C$42/2)</f>
        <v>1398.56</v>
      </c>
      <c r="U163" s="159">
        <f>Valores!$C$25</f>
        <v>3590.51</v>
      </c>
      <c r="V163" s="145">
        <f t="shared" si="21"/>
        <v>3590.51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50">
        <f>Valores!$C$30</f>
        <v>199.86</v>
      </c>
      <c r="AC163" s="145">
        <f t="shared" si="25"/>
        <v>0</v>
      </c>
      <c r="AD163" s="145">
        <f>Valores!$C$31</f>
        <v>199.86</v>
      </c>
      <c r="AE163" s="149">
        <v>0</v>
      </c>
      <c r="AF163" s="145">
        <f>INT(((AE163*Valores!$C$2)*100)+0.5)/100</f>
        <v>0</v>
      </c>
      <c r="AG163" s="145">
        <f>IF($H$5="NO",Valores!$C$59,Valores!$C$59/2)</f>
        <v>406.53</v>
      </c>
      <c r="AH163" s="145">
        <f>IF($H$5="NO",Valores!$C$61,Valores!$C$61/2)</f>
        <v>116.15</v>
      </c>
      <c r="AI163" s="151">
        <f t="shared" si="26"/>
        <v>29460.910500000002</v>
      </c>
      <c r="AJ163" s="159">
        <f>Valores!$C$36</f>
        <v>1046.83</v>
      </c>
      <c r="AK163" s="148">
        <f>Valores!$C$7</f>
        <v>0</v>
      </c>
      <c r="AL163" s="148">
        <f>Valores!$C$84</f>
        <v>3250</v>
      </c>
      <c r="AM163" s="148"/>
      <c r="AN163" s="150">
        <f>Valores!$C$52</f>
        <v>170.34</v>
      </c>
      <c r="AO163" s="152">
        <f t="shared" si="27"/>
        <v>4296.83</v>
      </c>
      <c r="AP163" s="154">
        <f>AI163*-Valores!$C$68</f>
        <v>-3240.700155</v>
      </c>
      <c r="AQ163" s="154">
        <f>AI163*-Valores!$C$69</f>
        <v>0</v>
      </c>
      <c r="AR163" s="147">
        <f>AI163*-Valores!$C$70</f>
        <v>-1325.7409725</v>
      </c>
      <c r="AS163" s="147">
        <v>-159.43</v>
      </c>
      <c r="AT163" s="147">
        <f t="shared" si="28"/>
        <v>-53.83</v>
      </c>
      <c r="AU163" s="151">
        <f t="shared" si="29"/>
        <v>28978.039372499999</v>
      </c>
      <c r="AV163" s="155"/>
      <c r="AW163" s="155"/>
      <c r="AX163" s="140" t="s">
        <v>4</v>
      </c>
    </row>
    <row r="164" spans="1:50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9163.4699999999993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2129.8559999999998</v>
      </c>
      <c r="P164" s="145">
        <f t="shared" si="24"/>
        <v>0</v>
      </c>
      <c r="Q164" s="159">
        <f>Valores!$C$20</f>
        <v>6630.2</v>
      </c>
      <c r="R164" s="159">
        <f>Valores!$D$4</f>
        <v>4398.46</v>
      </c>
      <c r="S164" s="148">
        <f>Valores!$C$28</f>
        <v>3757.61</v>
      </c>
      <c r="T164" s="148">
        <f>IF($H$5="NO",Valores!$C$42,Valores!$C$42/2)</f>
        <v>1398.56</v>
      </c>
      <c r="U164" s="159">
        <f>Valores!$C$24</f>
        <v>3637.01</v>
      </c>
      <c r="V164" s="145">
        <f t="shared" si="21"/>
        <v>3637.01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50">
        <f>Valores!$C$30</f>
        <v>199.86</v>
      </c>
      <c r="AC164" s="145">
        <f t="shared" si="25"/>
        <v>0</v>
      </c>
      <c r="AD164" s="145">
        <f>Valores!$C$31</f>
        <v>199.86</v>
      </c>
      <c r="AE164" s="149">
        <v>0</v>
      </c>
      <c r="AF164" s="145">
        <f>INT(((AE164*Valores!$C$2)*100)+0.5)/100</f>
        <v>0</v>
      </c>
      <c r="AG164" s="145">
        <f>IF($H$5="NO",Valores!$C$59,Valores!$C$59/2)</f>
        <v>406.53</v>
      </c>
      <c r="AH164" s="145">
        <f>IF($H$5="NO",Valores!$C$61,Valores!$C$61/2)</f>
        <v>116.15</v>
      </c>
      <c r="AI164" s="151">
        <f t="shared" si="26"/>
        <v>32037.566000000003</v>
      </c>
      <c r="AJ164" s="159">
        <f>Valores!$C$36</f>
        <v>1046.83</v>
      </c>
      <c r="AK164" s="148">
        <f>Valores!$C$7</f>
        <v>0</v>
      </c>
      <c r="AL164" s="148">
        <f>Valores!$C$84</f>
        <v>3250</v>
      </c>
      <c r="AM164" s="148"/>
      <c r="AN164" s="150">
        <f>Valores!$C$52</f>
        <v>170.34</v>
      </c>
      <c r="AO164" s="152">
        <f t="shared" si="27"/>
        <v>4296.83</v>
      </c>
      <c r="AP164" s="154">
        <f>AI164*-Valores!$C$68</f>
        <v>-3524.1322600000003</v>
      </c>
      <c r="AQ164" s="154">
        <f>AI164*-Valores!$C$69</f>
        <v>0</v>
      </c>
      <c r="AR164" s="147">
        <f>AI164*-Valores!$C$70</f>
        <v>-1441.69047</v>
      </c>
      <c r="AS164" s="147">
        <v>-159.43</v>
      </c>
      <c r="AT164" s="147">
        <f t="shared" si="28"/>
        <v>-53.83</v>
      </c>
      <c r="AU164" s="151">
        <f t="shared" si="29"/>
        <v>31155.313269999999</v>
      </c>
      <c r="AV164" s="155"/>
      <c r="AW164" s="155">
        <v>27</v>
      </c>
      <c r="AX164" s="140" t="s">
        <v>4</v>
      </c>
    </row>
    <row r="165" spans="1:50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9163.4699999999993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2129.8559999999998</v>
      </c>
      <c r="P165" s="145">
        <f t="shared" si="24"/>
        <v>0</v>
      </c>
      <c r="Q165" s="159">
        <f>Valores!$C$20</f>
        <v>6630.2</v>
      </c>
      <c r="R165" s="159">
        <f>Valores!$D$4</f>
        <v>4398.46</v>
      </c>
      <c r="S165" s="148">
        <f>Valores!$C$28</f>
        <v>3757.61</v>
      </c>
      <c r="T165" s="148">
        <f>IF($H$5="NO",Valores!$C$42,Valores!$C$42/2)</f>
        <v>1398.56</v>
      </c>
      <c r="U165" s="145">
        <f>Valores!$C$24</f>
        <v>3637.01</v>
      </c>
      <c r="V165" s="145">
        <f t="shared" si="21"/>
        <v>3637.01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50">
        <f>Valores!$C$30</f>
        <v>199.86</v>
      </c>
      <c r="AC165" s="145">
        <f t="shared" si="25"/>
        <v>0</v>
      </c>
      <c r="AD165" s="145">
        <f>Valores!$C$31</f>
        <v>199.86</v>
      </c>
      <c r="AE165" s="149">
        <v>94</v>
      </c>
      <c r="AF165" s="145">
        <f>INT(((AE165*Valores!$C$2)*100)+0.5)/100</f>
        <v>808.79</v>
      </c>
      <c r="AG165" s="145">
        <f>IF($H$5="NO",Valores!$C$59,Valores!$C$59/2)</f>
        <v>406.53</v>
      </c>
      <c r="AH165" s="145">
        <f>IF($H$5="NO",Valores!$C$61,Valores!$C$61/2)</f>
        <v>116.15</v>
      </c>
      <c r="AI165" s="151">
        <f t="shared" si="26"/>
        <v>32846.356</v>
      </c>
      <c r="AJ165" s="159">
        <f>Valores!$C$36</f>
        <v>1046.83</v>
      </c>
      <c r="AK165" s="148">
        <f>Valores!$C$7</f>
        <v>0</v>
      </c>
      <c r="AL165" s="148">
        <f>Valores!$C$84</f>
        <v>3250</v>
      </c>
      <c r="AM165" s="148"/>
      <c r="AN165" s="150">
        <f>Valores!$C$52</f>
        <v>170.34</v>
      </c>
      <c r="AO165" s="152">
        <f t="shared" si="27"/>
        <v>4296.83</v>
      </c>
      <c r="AP165" s="154">
        <f>AI165*-Valores!$C$68</f>
        <v>-3613.0991600000002</v>
      </c>
      <c r="AQ165" s="154">
        <f>AI165*-Valores!$C$69</f>
        <v>0</v>
      </c>
      <c r="AR165" s="147">
        <f>AI165*-Valores!$C$70</f>
        <v>-1478.08602</v>
      </c>
      <c r="AS165" s="147">
        <v>-159.43</v>
      </c>
      <c r="AT165" s="147">
        <f t="shared" si="28"/>
        <v>-53.83</v>
      </c>
      <c r="AU165" s="151">
        <f t="shared" si="29"/>
        <v>31838.740819999995</v>
      </c>
      <c r="AV165" s="155"/>
      <c r="AW165" s="155">
        <v>27</v>
      </c>
      <c r="AX165" s="140" t="s">
        <v>4</v>
      </c>
    </row>
    <row r="166" spans="1:50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843.21</v>
      </c>
      <c r="I166" s="161">
        <v>2686</v>
      </c>
      <c r="J166" s="145">
        <f>INT((I166*Valores!$C$2*100)+0.5)/100</f>
        <v>23110.880000000001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5395.3095000000003</v>
      </c>
      <c r="P166" s="145">
        <f t="shared" si="24"/>
        <v>0</v>
      </c>
      <c r="Q166" s="162">
        <f>Valores!$C$15</f>
        <v>6862.51</v>
      </c>
      <c r="R166" s="159">
        <f>Valores!$D$4</f>
        <v>4398.46</v>
      </c>
      <c r="S166" s="159">
        <f>Valores!$C$27</f>
        <v>4059.57</v>
      </c>
      <c r="T166" s="148">
        <f>IF($H$5="NO",Valores!$C$44,Valores!$C$44/2)</f>
        <v>2354.69</v>
      </c>
      <c r="U166" s="145">
        <f>Valores!$C$24</f>
        <v>3637.01</v>
      </c>
      <c r="V166" s="145">
        <f t="shared" si="21"/>
        <v>3637.01</v>
      </c>
      <c r="W166" s="145">
        <v>0</v>
      </c>
      <c r="X166" s="145">
        <v>0</v>
      </c>
      <c r="Y166" s="144">
        <v>700</v>
      </c>
      <c r="Z166" s="145">
        <f>Y166*Valores!$C$2</f>
        <v>6022.9400000000005</v>
      </c>
      <c r="AA166" s="159">
        <f>SUM(L166,J166,H166,T166)*Valores!$C$3</f>
        <v>3946.3169999999996</v>
      </c>
      <c r="AB166" s="150">
        <f>Valores!$C$30</f>
        <v>199.86</v>
      </c>
      <c r="AC166" s="145">
        <f t="shared" si="25"/>
        <v>0</v>
      </c>
      <c r="AD166" s="145">
        <f>Valores!$C$31</f>
        <v>199.86</v>
      </c>
      <c r="AE166" s="149">
        <v>94</v>
      </c>
      <c r="AF166" s="145">
        <f>INT(((AE166*Valores!$C$2)*100)+0.5)/100</f>
        <v>808.79</v>
      </c>
      <c r="AG166" s="145">
        <f>IF($H$5="NO",Valores!$C$59,Valores!$C$59/2)</f>
        <v>406.53</v>
      </c>
      <c r="AH166" s="145">
        <f>IF($H$5="NO",Valores!$C$61,Valores!$C$61/2)</f>
        <v>116.15</v>
      </c>
      <c r="AI166" s="151">
        <f t="shared" si="26"/>
        <v>62362.086500000012</v>
      </c>
      <c r="AJ166" s="159">
        <f>Valores!$C$36</f>
        <v>1046.83</v>
      </c>
      <c r="AK166" s="148">
        <f>Valores!$C$9</f>
        <v>0</v>
      </c>
      <c r="AL166" s="148">
        <f>Valores!$C$86</f>
        <v>6500</v>
      </c>
      <c r="AM166" s="148"/>
      <c r="AN166" s="150">
        <v>224.5</v>
      </c>
      <c r="AO166" s="152">
        <f t="shared" si="27"/>
        <v>7546.83</v>
      </c>
      <c r="AP166" s="154">
        <f>AI166*-Valores!$C$68</f>
        <v>-6859.8295150000013</v>
      </c>
      <c r="AQ166" s="154">
        <f>AI166*-Valores!$C$69</f>
        <v>0</v>
      </c>
      <c r="AR166" s="147">
        <f>AI166*-Valores!$C$70</f>
        <v>-2806.2938925000003</v>
      </c>
      <c r="AS166" s="147">
        <v>-159.43</v>
      </c>
      <c r="AT166" s="147">
        <f t="shared" si="28"/>
        <v>-53.83</v>
      </c>
      <c r="AU166" s="151">
        <f t="shared" si="29"/>
        <v>60029.533092499994</v>
      </c>
      <c r="AV166" s="155"/>
      <c r="AW166" s="155">
        <v>45</v>
      </c>
      <c r="AX166" s="140" t="s">
        <v>4</v>
      </c>
    </row>
    <row r="167" spans="1:50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800.19</v>
      </c>
      <c r="I167" s="144">
        <v>2547</v>
      </c>
      <c r="J167" s="145">
        <f>INT((I167*Valores!$C$2*100)+0.5)/100</f>
        <v>21914.9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5209.4594999999999</v>
      </c>
      <c r="P167" s="145">
        <f t="shared" si="24"/>
        <v>0</v>
      </c>
      <c r="Q167" s="162">
        <f>Valores!$C$20</f>
        <v>6630.2</v>
      </c>
      <c r="R167" s="159">
        <f>Valores!$D$4</f>
        <v>4398.46</v>
      </c>
      <c r="S167" s="159">
        <f>Valores!$C$27</f>
        <v>4059.57</v>
      </c>
      <c r="T167" s="148">
        <f>IF($H$5="NO",Valores!$C$44,Valores!$C$44/2)</f>
        <v>2354.69</v>
      </c>
      <c r="U167" s="145">
        <f>Valores!$C$24</f>
        <v>3637.01</v>
      </c>
      <c r="V167" s="145">
        <f t="shared" si="21"/>
        <v>3637.01</v>
      </c>
      <c r="W167" s="145">
        <v>0</v>
      </c>
      <c r="X167" s="145">
        <v>0</v>
      </c>
      <c r="Y167" s="144">
        <v>700</v>
      </c>
      <c r="Z167" s="145">
        <f>Y167*Valores!$C$2</f>
        <v>6022.9400000000005</v>
      </c>
      <c r="AA167" s="159">
        <f>SUM(L167,J167,H167,T167)*Valores!$C$3</f>
        <v>3760.4669999999996</v>
      </c>
      <c r="AB167" s="150">
        <f>Valores!$C$30</f>
        <v>199.86</v>
      </c>
      <c r="AC167" s="145">
        <f t="shared" si="25"/>
        <v>0</v>
      </c>
      <c r="AD167" s="145">
        <f>Valores!$C$31</f>
        <v>199.86</v>
      </c>
      <c r="AE167" s="149">
        <v>94</v>
      </c>
      <c r="AF167" s="145">
        <f>INT(((AE167*Valores!$C$2)*100)+0.5)/100</f>
        <v>808.79</v>
      </c>
      <c r="AG167" s="145">
        <f>IF($H$5="NO",Valores!$C$59,Valores!$C$59/2)</f>
        <v>406.53</v>
      </c>
      <c r="AH167" s="145">
        <f>IF($H$5="NO",Valores!$C$61,Valores!$C$61/2)</f>
        <v>116.15</v>
      </c>
      <c r="AI167" s="151">
        <f t="shared" si="26"/>
        <v>60519.076500000003</v>
      </c>
      <c r="AJ167" s="159">
        <f>Valores!$C$36</f>
        <v>1046.83</v>
      </c>
      <c r="AK167" s="148">
        <f>Valores!$C$9</f>
        <v>0</v>
      </c>
      <c r="AL167" s="148">
        <f>Valores!$C$86</f>
        <v>6500</v>
      </c>
      <c r="AM167" s="148"/>
      <c r="AN167" s="150">
        <v>224.5</v>
      </c>
      <c r="AO167" s="152">
        <f t="shared" si="27"/>
        <v>7546.83</v>
      </c>
      <c r="AP167" s="154">
        <f>AI167*-Valores!$C$68</f>
        <v>-6657.0984150000004</v>
      </c>
      <c r="AQ167" s="154">
        <f>AI167*-Valores!$C$69</f>
        <v>0</v>
      </c>
      <c r="AR167" s="147">
        <f>AI167*-Valores!$C$70</f>
        <v>-2723.3584424999999</v>
      </c>
      <c r="AS167" s="147">
        <v>-159.43</v>
      </c>
      <c r="AT167" s="147">
        <f t="shared" si="28"/>
        <v>-53.83</v>
      </c>
      <c r="AU167" s="151">
        <f t="shared" si="29"/>
        <v>58472.189642499994</v>
      </c>
      <c r="AV167" s="155"/>
      <c r="AW167" s="155">
        <v>45</v>
      </c>
      <c r="AX167" s="140" t="s">
        <v>4</v>
      </c>
    </row>
    <row r="168" spans="1:50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765.77</v>
      </c>
      <c r="I168" s="161">
        <v>2251</v>
      </c>
      <c r="J168" s="145">
        <f>INT((I168*Valores!$C$2*100)+0.5)/100</f>
        <v>19368.05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4822.2690000000002</v>
      </c>
      <c r="P168" s="145">
        <f t="shared" si="24"/>
        <v>0</v>
      </c>
      <c r="Q168" s="162">
        <f>Valores!$C$20</f>
        <v>6630.2</v>
      </c>
      <c r="R168" s="159">
        <f>Valores!$D$4</f>
        <v>4398.46</v>
      </c>
      <c r="S168" s="159">
        <f>Valores!$C$27</f>
        <v>4059.57</v>
      </c>
      <c r="T168" s="148">
        <f>IF($H$5="NO",Valores!$C$44,Valores!$C$44/2)</f>
        <v>2354.69</v>
      </c>
      <c r="U168" s="145">
        <f>Valores!$C$24</f>
        <v>3637.01</v>
      </c>
      <c r="V168" s="145">
        <f t="shared" si="21"/>
        <v>3637.01</v>
      </c>
      <c r="W168" s="145">
        <v>0</v>
      </c>
      <c r="X168" s="145">
        <v>0</v>
      </c>
      <c r="Y168" s="144">
        <v>700</v>
      </c>
      <c r="Z168" s="145">
        <f>Y168*Valores!$C$2</f>
        <v>6022.9400000000005</v>
      </c>
      <c r="AA168" s="159">
        <f>SUM(L168,J168,H168,T168)*Valores!$C$3</f>
        <v>3373.2764999999995</v>
      </c>
      <c r="AB168" s="150">
        <f>Valores!$C$30</f>
        <v>199.86</v>
      </c>
      <c r="AC168" s="145">
        <f t="shared" si="25"/>
        <v>0</v>
      </c>
      <c r="AD168" s="145">
        <f>Valores!$C$31</f>
        <v>199.86</v>
      </c>
      <c r="AE168" s="149">
        <v>94</v>
      </c>
      <c r="AF168" s="145">
        <f>INT(((AE168*Valores!$C$2)*100)+0.5)/100</f>
        <v>808.79</v>
      </c>
      <c r="AG168" s="145">
        <f>IF($H$5="NO",Valores!$C$59,Valores!$C$59/2)</f>
        <v>406.53</v>
      </c>
      <c r="AH168" s="145">
        <f>IF($H$5="NO",Valores!$C$61,Valores!$C$61/2)</f>
        <v>116.15</v>
      </c>
      <c r="AI168" s="151">
        <f t="shared" si="26"/>
        <v>57163.425500000012</v>
      </c>
      <c r="AJ168" s="159">
        <f>Valores!$C$36</f>
        <v>1046.83</v>
      </c>
      <c r="AK168" s="148">
        <f>Valores!$C$9</f>
        <v>0</v>
      </c>
      <c r="AL168" s="148">
        <f>Valores!$C$86</f>
        <v>6500</v>
      </c>
      <c r="AM168" s="148"/>
      <c r="AN168" s="150">
        <v>224.5</v>
      </c>
      <c r="AO168" s="152">
        <f t="shared" si="27"/>
        <v>7546.83</v>
      </c>
      <c r="AP168" s="154">
        <f>AI168*-Valores!$C$68</f>
        <v>-6287.9768050000011</v>
      </c>
      <c r="AQ168" s="154">
        <f>AI168*-Valores!$C$69</f>
        <v>0</v>
      </c>
      <c r="AR168" s="147">
        <f>AI168*-Valores!$C$70</f>
        <v>-2572.3541475000006</v>
      </c>
      <c r="AS168" s="147">
        <v>-159.43</v>
      </c>
      <c r="AT168" s="147">
        <f t="shared" si="28"/>
        <v>-53.83</v>
      </c>
      <c r="AU168" s="151">
        <f t="shared" si="29"/>
        <v>55636.664547500011</v>
      </c>
      <c r="AV168" s="155"/>
      <c r="AW168" s="155">
        <v>45</v>
      </c>
      <c r="AX168" s="140" t="s">
        <v>4</v>
      </c>
    </row>
    <row r="169" spans="1:50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714.15</v>
      </c>
      <c r="I169" s="161">
        <v>2352</v>
      </c>
      <c r="J169" s="145">
        <f>INT((I169*Valores!$C$2*100)+0.5)/100</f>
        <v>20237.080000000002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4944.8805000000011</v>
      </c>
      <c r="P169" s="145">
        <f t="shared" si="24"/>
        <v>0</v>
      </c>
      <c r="Q169" s="159">
        <f>Valores!$C$20</f>
        <v>6630.2</v>
      </c>
      <c r="R169" s="159">
        <f>Valores!$D$4</f>
        <v>4398.46</v>
      </c>
      <c r="S169" s="145">
        <v>0</v>
      </c>
      <c r="T169" s="148">
        <f>IF($H$5="NO",Valores!$C$44,Valores!$C$44/2)</f>
        <v>2354.69</v>
      </c>
      <c r="U169" s="145">
        <f>Valores!$C$24</f>
        <v>3637.01</v>
      </c>
      <c r="V169" s="145">
        <f t="shared" si="21"/>
        <v>3637.01</v>
      </c>
      <c r="W169" s="145">
        <v>0</v>
      </c>
      <c r="X169" s="145">
        <v>0</v>
      </c>
      <c r="Y169" s="144">
        <v>700</v>
      </c>
      <c r="Z169" s="145">
        <f>Y169*Valores!$C$2</f>
        <v>6022.9400000000005</v>
      </c>
      <c r="AA169" s="159">
        <f>SUM(L169,J169,H169,T169)*Valores!$C$3</f>
        <v>3495.8880000000004</v>
      </c>
      <c r="AB169" s="150">
        <f>Valores!$C$30</f>
        <v>199.86</v>
      </c>
      <c r="AC169" s="145">
        <f t="shared" si="25"/>
        <v>0</v>
      </c>
      <c r="AD169" s="145">
        <f>Valores!$C$31</f>
        <v>199.86</v>
      </c>
      <c r="AE169" s="149">
        <v>94</v>
      </c>
      <c r="AF169" s="145">
        <f>INT(((AE169*Valores!$C$2)*100)+0.5)/100</f>
        <v>808.79</v>
      </c>
      <c r="AG169" s="145">
        <f>IF($H$5="NO",Valores!$C$59,Valores!$C$59/2)</f>
        <v>406.53</v>
      </c>
      <c r="AH169" s="145">
        <f>IF($H$5="NO",Valores!$C$61,Valores!$C$61/2)</f>
        <v>116.15</v>
      </c>
      <c r="AI169" s="151">
        <f t="shared" si="26"/>
        <v>54166.488500000014</v>
      </c>
      <c r="AJ169" s="159">
        <f>Valores!$C$36</f>
        <v>1046.83</v>
      </c>
      <c r="AK169" s="148">
        <f>Valores!$C$9</f>
        <v>0</v>
      </c>
      <c r="AL169" s="148">
        <f>Valores!$C$86</f>
        <v>6500</v>
      </c>
      <c r="AM169" s="148"/>
      <c r="AN169" s="150">
        <v>0</v>
      </c>
      <c r="AO169" s="152">
        <f t="shared" si="27"/>
        <v>7546.83</v>
      </c>
      <c r="AP169" s="154">
        <f>AI169*-Valores!$C$68</f>
        <v>-5958.3137350000015</v>
      </c>
      <c r="AQ169" s="154">
        <f>AI169*-Valores!$C$69</f>
        <v>0</v>
      </c>
      <c r="AR169" s="147">
        <f>AI169*-Valores!$C$70</f>
        <v>-2437.4919825000006</v>
      </c>
      <c r="AS169" s="147">
        <v>-159.43</v>
      </c>
      <c r="AT169" s="147">
        <f t="shared" si="28"/>
        <v>-53.83</v>
      </c>
      <c r="AU169" s="151">
        <f t="shared" si="29"/>
        <v>53104.252782500007</v>
      </c>
      <c r="AV169" s="155"/>
      <c r="AW169" s="155">
        <v>45</v>
      </c>
      <c r="AX169" s="140" t="s">
        <v>8</v>
      </c>
    </row>
    <row r="170" spans="1:50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714.15</v>
      </c>
      <c r="I170" s="161">
        <v>2092</v>
      </c>
      <c r="J170" s="145">
        <f>INT((I170*Valores!$C$2*100)+0.5)/100</f>
        <v>17999.990000000002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4609.317</v>
      </c>
      <c r="P170" s="145">
        <f t="shared" si="24"/>
        <v>0</v>
      </c>
      <c r="Q170" s="159">
        <f>Valores!$C$20</f>
        <v>6630.2</v>
      </c>
      <c r="R170" s="159">
        <f>Valores!$D$4</f>
        <v>4398.46</v>
      </c>
      <c r="S170" s="145">
        <v>0</v>
      </c>
      <c r="T170" s="148">
        <f>IF($H$5="NO",Valores!$C$44,Valores!$C$44/2)</f>
        <v>2354.69</v>
      </c>
      <c r="U170" s="145">
        <f>Valores!$C$24</f>
        <v>3637.01</v>
      </c>
      <c r="V170" s="145">
        <f t="shared" si="21"/>
        <v>3637.01</v>
      </c>
      <c r="W170" s="145">
        <v>0</v>
      </c>
      <c r="X170" s="145">
        <v>0</v>
      </c>
      <c r="Y170" s="144">
        <v>700</v>
      </c>
      <c r="Z170" s="145">
        <f>Y170*Valores!$C$2</f>
        <v>6022.9400000000005</v>
      </c>
      <c r="AA170" s="159">
        <f>SUM(L170,J170,H170,T170)*Valores!$C$3</f>
        <v>3160.3245000000002</v>
      </c>
      <c r="AB170" s="150">
        <f>Valores!$C$30</f>
        <v>199.86</v>
      </c>
      <c r="AC170" s="145">
        <f t="shared" si="25"/>
        <v>0</v>
      </c>
      <c r="AD170" s="145">
        <f>Valores!$C$31</f>
        <v>199.86</v>
      </c>
      <c r="AE170" s="149">
        <v>94</v>
      </c>
      <c r="AF170" s="145">
        <f>INT(((AE170*Valores!$C$2)*100)+0.5)/100</f>
        <v>808.79</v>
      </c>
      <c r="AG170" s="145">
        <f>IF($H$5="NO",Valores!$C$59,Valores!$C$59/2)</f>
        <v>406.53</v>
      </c>
      <c r="AH170" s="145">
        <f>IF($H$5="NO",Valores!$C$61,Valores!$C$61/2)</f>
        <v>116.15</v>
      </c>
      <c r="AI170" s="151">
        <f t="shared" si="26"/>
        <v>51258.271500000017</v>
      </c>
      <c r="AJ170" s="159">
        <f>Valores!$C$36</f>
        <v>1046.83</v>
      </c>
      <c r="AK170" s="148">
        <f>Valores!$C$9</f>
        <v>0</v>
      </c>
      <c r="AL170" s="148">
        <f>Valores!$C$86</f>
        <v>6500</v>
      </c>
      <c r="AM170" s="148"/>
      <c r="AN170" s="150">
        <v>0</v>
      </c>
      <c r="AO170" s="152">
        <f t="shared" si="27"/>
        <v>7546.83</v>
      </c>
      <c r="AP170" s="154">
        <f>AI170*-Valores!$C$68</f>
        <v>-5638.4098650000024</v>
      </c>
      <c r="AQ170" s="154">
        <f>AI170*-Valores!$C$69</f>
        <v>0</v>
      </c>
      <c r="AR170" s="147">
        <f>AI170*-Valores!$C$70</f>
        <v>-2306.6222175000007</v>
      </c>
      <c r="AS170" s="147">
        <v>-159.43</v>
      </c>
      <c r="AT170" s="147">
        <f t="shared" si="28"/>
        <v>-53.83</v>
      </c>
      <c r="AU170" s="151">
        <f t="shared" si="29"/>
        <v>50646.809417500015</v>
      </c>
      <c r="AV170" s="155"/>
      <c r="AW170" s="155">
        <v>45</v>
      </c>
      <c r="AX170" s="140" t="s">
        <v>8</v>
      </c>
    </row>
    <row r="171" spans="1:50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705.54</v>
      </c>
      <c r="I171" s="161">
        <v>1941</v>
      </c>
      <c r="J171" s="145">
        <f>INT((I171*Valores!$C$2*100)+0.5)/100</f>
        <v>16700.75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4413.1395000000002</v>
      </c>
      <c r="P171" s="145">
        <f t="shared" si="24"/>
        <v>0</v>
      </c>
      <c r="Q171" s="159">
        <f>Valores!$C$20</f>
        <v>6630.2</v>
      </c>
      <c r="R171" s="159">
        <f>Valores!$D$4</f>
        <v>4398.46</v>
      </c>
      <c r="S171" s="145">
        <v>0</v>
      </c>
      <c r="T171" s="148">
        <f>IF($H$5="NO",Valores!$C$44,Valores!$C$44/2)</f>
        <v>2354.69</v>
      </c>
      <c r="U171" s="145">
        <f>Valores!$C$24</f>
        <v>3637.01</v>
      </c>
      <c r="V171" s="145">
        <f t="shared" si="21"/>
        <v>3637.01</v>
      </c>
      <c r="W171" s="145">
        <v>0</v>
      </c>
      <c r="X171" s="145">
        <v>0</v>
      </c>
      <c r="Y171" s="144">
        <v>700</v>
      </c>
      <c r="Z171" s="145">
        <f>Y171*Valores!$C$2</f>
        <v>6022.9400000000005</v>
      </c>
      <c r="AA171" s="159">
        <f>SUM(L171,J171,H171,T171)*Valores!$C$3</f>
        <v>2964.1469999999999</v>
      </c>
      <c r="AB171" s="150">
        <f>Valores!$C$30</f>
        <v>199.86</v>
      </c>
      <c r="AC171" s="145">
        <f t="shared" si="25"/>
        <v>0</v>
      </c>
      <c r="AD171" s="145">
        <f>Valores!$C$31</f>
        <v>199.86</v>
      </c>
      <c r="AE171" s="149">
        <v>94</v>
      </c>
      <c r="AF171" s="145">
        <f>INT(((AE171*Valores!$C$2)*100)+0.5)/100</f>
        <v>808.79</v>
      </c>
      <c r="AG171" s="145">
        <f>IF($H$5="NO",Valores!$C$59,Valores!$C$59/2)</f>
        <v>406.53</v>
      </c>
      <c r="AH171" s="145">
        <f>IF($H$5="NO",Valores!$C$61,Valores!$C$61/2)</f>
        <v>116.15</v>
      </c>
      <c r="AI171" s="151">
        <f t="shared" si="26"/>
        <v>49558.066500000008</v>
      </c>
      <c r="AJ171" s="159">
        <f>Valores!$C$36</f>
        <v>1046.83</v>
      </c>
      <c r="AK171" s="148">
        <f>Valores!$C$9</f>
        <v>0</v>
      </c>
      <c r="AL171" s="148">
        <f>Valores!$C$86</f>
        <v>6500</v>
      </c>
      <c r="AM171" s="148"/>
      <c r="AN171" s="150">
        <v>0</v>
      </c>
      <c r="AO171" s="152">
        <f t="shared" si="27"/>
        <v>7546.83</v>
      </c>
      <c r="AP171" s="154">
        <f>AI171*-Valores!$C$68</f>
        <v>-5451.3873150000009</v>
      </c>
      <c r="AQ171" s="154">
        <f>AI171*-Valores!$C$69</f>
        <v>0</v>
      </c>
      <c r="AR171" s="147">
        <f>AI171*-Valores!$C$70</f>
        <v>-2230.1129925000005</v>
      </c>
      <c r="AS171" s="147">
        <v>-159.43</v>
      </c>
      <c r="AT171" s="147">
        <f t="shared" si="28"/>
        <v>-53.83</v>
      </c>
      <c r="AU171" s="151">
        <f t="shared" si="29"/>
        <v>49210.136192500009</v>
      </c>
      <c r="AV171" s="155"/>
      <c r="AW171" s="155">
        <v>45</v>
      </c>
      <c r="AX171" s="140" t="s">
        <v>8</v>
      </c>
    </row>
    <row r="172" spans="1:50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679.73</v>
      </c>
      <c r="I172" s="161">
        <v>2161</v>
      </c>
      <c r="J172" s="145">
        <f>INT((I172*Valores!$C$2*100)+0.5)/100</f>
        <v>18593.68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4693.2074999999995</v>
      </c>
      <c r="P172" s="145">
        <f t="shared" si="24"/>
        <v>0</v>
      </c>
      <c r="Q172" s="159">
        <f>Valores!$C$20</f>
        <v>6630.2</v>
      </c>
      <c r="R172" s="159">
        <f>Valores!$D$4</f>
        <v>4398.46</v>
      </c>
      <c r="S172" s="145">
        <v>0</v>
      </c>
      <c r="T172" s="148">
        <f>IF($H$5="NO",Valores!$C$44,Valores!$C$44/2)</f>
        <v>2354.69</v>
      </c>
      <c r="U172" s="145">
        <f>Valores!$C$24</f>
        <v>3637.01</v>
      </c>
      <c r="V172" s="145">
        <f t="shared" si="21"/>
        <v>3637.01</v>
      </c>
      <c r="W172" s="145">
        <v>0</v>
      </c>
      <c r="X172" s="145">
        <v>0</v>
      </c>
      <c r="Y172" s="144">
        <v>700</v>
      </c>
      <c r="Z172" s="145">
        <f>Y172*Valores!$C$2</f>
        <v>6022.9400000000005</v>
      </c>
      <c r="AA172" s="159">
        <f>SUM(L172,J172,H172,T172)*Valores!$C$3</f>
        <v>3244.2149999999997</v>
      </c>
      <c r="AB172" s="150">
        <f>Valores!$C$30</f>
        <v>199.86</v>
      </c>
      <c r="AC172" s="145">
        <f t="shared" si="25"/>
        <v>0</v>
      </c>
      <c r="AD172" s="145">
        <f>Valores!$C$31</f>
        <v>199.86</v>
      </c>
      <c r="AE172" s="149">
        <v>94</v>
      </c>
      <c r="AF172" s="145">
        <f>INT(((AE172*Valores!$C$2)*100)+0.5)/100</f>
        <v>808.79</v>
      </c>
      <c r="AG172" s="145">
        <f>IF($H$5="NO",Valores!$C$59,Valores!$C$59/2)</f>
        <v>406.53</v>
      </c>
      <c r="AH172" s="145">
        <f>IF($H$5="NO",Valores!$C$61,Valores!$C$61/2)</f>
        <v>116.15</v>
      </c>
      <c r="AI172" s="151">
        <f t="shared" si="26"/>
        <v>51985.322500000009</v>
      </c>
      <c r="AJ172" s="159">
        <f>Valores!$C$36</f>
        <v>1046.83</v>
      </c>
      <c r="AK172" s="148">
        <f>Valores!$C$9</f>
        <v>0</v>
      </c>
      <c r="AL172" s="148">
        <f>Valores!$C$86</f>
        <v>6500</v>
      </c>
      <c r="AM172" s="148"/>
      <c r="AN172" s="150">
        <v>0</v>
      </c>
      <c r="AO172" s="152">
        <f t="shared" si="27"/>
        <v>7546.83</v>
      </c>
      <c r="AP172" s="154">
        <f>AI172*-Valores!$C$68</f>
        <v>-5718.385475000001</v>
      </c>
      <c r="AQ172" s="154">
        <f>AI172*-Valores!$C$69</f>
        <v>0</v>
      </c>
      <c r="AR172" s="147">
        <f>AI172*-Valores!$C$70</f>
        <v>-2339.3395125000002</v>
      </c>
      <c r="AS172" s="147">
        <v>-159.43</v>
      </c>
      <c r="AT172" s="147">
        <f t="shared" si="28"/>
        <v>-53.83</v>
      </c>
      <c r="AU172" s="151">
        <f t="shared" si="29"/>
        <v>51261.167512500004</v>
      </c>
      <c r="AV172" s="155"/>
      <c r="AW172" s="155">
        <v>45</v>
      </c>
      <c r="AX172" s="140" t="s">
        <v>8</v>
      </c>
    </row>
    <row r="173" spans="1:50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843.21</v>
      </c>
      <c r="I173" s="161">
        <v>2686</v>
      </c>
      <c r="J173" s="145">
        <f>INT((I173*Valores!$C$2*100)+0.5)/100</f>
        <v>23110.880000000001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5395.3095000000003</v>
      </c>
      <c r="P173" s="145">
        <f t="shared" si="24"/>
        <v>0</v>
      </c>
      <c r="Q173" s="145">
        <f>Valores!$C$20</f>
        <v>6630.2</v>
      </c>
      <c r="R173" s="159">
        <f>Valores!$D$4</f>
        <v>4398.46</v>
      </c>
      <c r="S173" s="145">
        <v>0</v>
      </c>
      <c r="T173" s="148">
        <f>IF($H$5="NO",Valores!$C$44,Valores!$C$44/2)</f>
        <v>2354.69</v>
      </c>
      <c r="U173" s="145">
        <f>Valores!$C$24</f>
        <v>3637.01</v>
      </c>
      <c r="V173" s="145">
        <f t="shared" si="21"/>
        <v>3637.01</v>
      </c>
      <c r="W173" s="145">
        <v>0</v>
      </c>
      <c r="X173" s="145">
        <v>0</v>
      </c>
      <c r="Y173" s="144">
        <v>700</v>
      </c>
      <c r="Z173" s="145">
        <f>Y173*Valores!$C$2</f>
        <v>6022.9400000000005</v>
      </c>
      <c r="AA173" s="159">
        <f>SUM(L173,J173,H173,T173)*Valores!$C$3</f>
        <v>3946.3169999999996</v>
      </c>
      <c r="AB173" s="150">
        <f>Valores!$C$30</f>
        <v>199.86</v>
      </c>
      <c r="AC173" s="145">
        <f t="shared" si="25"/>
        <v>0</v>
      </c>
      <c r="AD173" s="145">
        <f>Valores!$C$31</f>
        <v>199.86</v>
      </c>
      <c r="AE173" s="149">
        <v>0</v>
      </c>
      <c r="AF173" s="145">
        <f>INT(((AE173*Valores!$C$2)*100)+0.5)/100</f>
        <v>0</v>
      </c>
      <c r="AG173" s="145">
        <f>IF($H$5="NO",Valores!$C$59,Valores!$C$59/2)</f>
        <v>406.53</v>
      </c>
      <c r="AH173" s="145">
        <f>IF($H$5="NO",Valores!$C$61,Valores!$C$61/2)</f>
        <v>116.15</v>
      </c>
      <c r="AI173" s="151">
        <f t="shared" si="26"/>
        <v>57261.416500000007</v>
      </c>
      <c r="AJ173" s="159">
        <f>Valores!$C$36</f>
        <v>1046.83</v>
      </c>
      <c r="AK173" s="148">
        <f>Valores!$C$9</f>
        <v>0</v>
      </c>
      <c r="AL173" s="148">
        <f>Valores!$C$86</f>
        <v>6500</v>
      </c>
      <c r="AM173" s="148"/>
      <c r="AN173" s="150">
        <v>0</v>
      </c>
      <c r="AO173" s="152">
        <f t="shared" si="27"/>
        <v>7546.83</v>
      </c>
      <c r="AP173" s="154">
        <f>AI173*-Valores!$C$68</f>
        <v>-6298.7558150000004</v>
      </c>
      <c r="AQ173" s="154">
        <f>AI173*-Valores!$C$69</f>
        <v>0</v>
      </c>
      <c r="AR173" s="147">
        <f>AI173*-Valores!$C$70</f>
        <v>-2576.7637425000003</v>
      </c>
      <c r="AS173" s="147">
        <v>-159.43</v>
      </c>
      <c r="AT173" s="147">
        <f t="shared" si="28"/>
        <v>-53.83</v>
      </c>
      <c r="AU173" s="151">
        <f t="shared" si="29"/>
        <v>55719.46694250001</v>
      </c>
      <c r="AV173" s="155"/>
      <c r="AW173" s="155"/>
      <c r="AX173" s="140" t="s">
        <v>8</v>
      </c>
    </row>
    <row r="174" spans="1:50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800.19</v>
      </c>
      <c r="I174" s="161">
        <v>2547</v>
      </c>
      <c r="J174" s="145">
        <f>INT((I174*Valores!$C$2*100)+0.5)/100</f>
        <v>21914.9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5209.4594999999999</v>
      </c>
      <c r="P174" s="145">
        <f t="shared" si="24"/>
        <v>0</v>
      </c>
      <c r="Q174" s="162">
        <f>Valores!$C$20</f>
        <v>6630.2</v>
      </c>
      <c r="R174" s="159">
        <f>Valores!$D$4</f>
        <v>4398.46</v>
      </c>
      <c r="S174" s="145">
        <v>0</v>
      </c>
      <c r="T174" s="148">
        <f>IF($H$5="NO",Valores!$C$44,Valores!$C$44/2)</f>
        <v>2354.69</v>
      </c>
      <c r="U174" s="145">
        <f>Valores!$C$24</f>
        <v>3637.01</v>
      </c>
      <c r="V174" s="145">
        <f t="shared" si="21"/>
        <v>3637.01</v>
      </c>
      <c r="W174" s="145">
        <v>0</v>
      </c>
      <c r="X174" s="145">
        <v>0</v>
      </c>
      <c r="Y174" s="144">
        <v>700</v>
      </c>
      <c r="Z174" s="145">
        <f>Y174*Valores!$C$2</f>
        <v>6022.9400000000005</v>
      </c>
      <c r="AA174" s="159">
        <f>SUM(L174,J174,H174,T174)*Valores!$C$3</f>
        <v>3760.4669999999996</v>
      </c>
      <c r="AB174" s="150">
        <f>Valores!$C$30</f>
        <v>199.86</v>
      </c>
      <c r="AC174" s="145">
        <f t="shared" si="25"/>
        <v>0</v>
      </c>
      <c r="AD174" s="145">
        <f>Valores!$C$31</f>
        <v>199.86</v>
      </c>
      <c r="AE174" s="149">
        <v>0</v>
      </c>
      <c r="AF174" s="145">
        <f>INT(((AE174*Valores!$C$2)*100)+0.5)/100</f>
        <v>0</v>
      </c>
      <c r="AG174" s="145">
        <f>IF($H$5="NO",Valores!$C$59,Valores!$C$59/2)</f>
        <v>406.53</v>
      </c>
      <c r="AH174" s="145">
        <f>IF($H$5="NO",Valores!$C$61,Valores!$C$61/2)</f>
        <v>116.15</v>
      </c>
      <c r="AI174" s="151">
        <f t="shared" si="26"/>
        <v>55650.716500000002</v>
      </c>
      <c r="AJ174" s="159">
        <f>Valores!$C$36</f>
        <v>1046.83</v>
      </c>
      <c r="AK174" s="148">
        <f>Valores!$C$9</f>
        <v>0</v>
      </c>
      <c r="AL174" s="148">
        <f>Valores!$C$86</f>
        <v>6500</v>
      </c>
      <c r="AM174" s="148"/>
      <c r="AN174" s="150">
        <v>0</v>
      </c>
      <c r="AO174" s="152">
        <f t="shared" si="27"/>
        <v>7546.83</v>
      </c>
      <c r="AP174" s="154">
        <f>AI174*-Valores!$C$68</f>
        <v>-6121.5788149999998</v>
      </c>
      <c r="AQ174" s="154">
        <f>AI174*-Valores!$C$69</f>
        <v>0</v>
      </c>
      <c r="AR174" s="147">
        <f>AI174*-Valores!$C$70</f>
        <v>-2504.2822424999999</v>
      </c>
      <c r="AS174" s="147">
        <v>-159.43</v>
      </c>
      <c r="AT174" s="147">
        <f t="shared" si="28"/>
        <v>-53.83</v>
      </c>
      <c r="AU174" s="151">
        <f t="shared" si="29"/>
        <v>54358.425442500004</v>
      </c>
      <c r="AV174" s="155"/>
      <c r="AW174" s="155"/>
      <c r="AX174" s="140" t="s">
        <v>4</v>
      </c>
    </row>
    <row r="175" spans="1:50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10996.17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3709.7474999999995</v>
      </c>
      <c r="P175" s="145">
        <f t="shared" si="24"/>
        <v>0</v>
      </c>
      <c r="Q175" s="159">
        <f>Valores!$C$20</f>
        <v>6630.2</v>
      </c>
      <c r="R175" s="159">
        <f>Valores!$D$4</f>
        <v>4398.46</v>
      </c>
      <c r="S175" s="145">
        <v>0</v>
      </c>
      <c r="T175" s="148">
        <f>IF($H$5="NO",Valores!$C$44,Valores!$C$44/2)</f>
        <v>2354.69</v>
      </c>
      <c r="U175" s="145">
        <f>Valores!$C$24</f>
        <v>3637.01</v>
      </c>
      <c r="V175" s="145">
        <f t="shared" ref="V175:V238" si="30">U175*(1+$J$2)</f>
        <v>3637.01</v>
      </c>
      <c r="W175" s="145">
        <v>0</v>
      </c>
      <c r="X175" s="145">
        <v>0</v>
      </c>
      <c r="Y175" s="144">
        <v>900</v>
      </c>
      <c r="Z175" s="145">
        <f>Y175*Valores!$C$2</f>
        <v>7743.7800000000007</v>
      </c>
      <c r="AA175" s="159">
        <f>SUM(L175,J175,H175,T175)*Valores!$C$3</f>
        <v>2002.6289999999999</v>
      </c>
      <c r="AB175" s="150">
        <f>Valores!$C$30</f>
        <v>199.86</v>
      </c>
      <c r="AC175" s="145">
        <f t="shared" si="25"/>
        <v>0</v>
      </c>
      <c r="AD175" s="145">
        <f>Valores!$C$31</f>
        <v>199.86</v>
      </c>
      <c r="AE175" s="149">
        <v>94</v>
      </c>
      <c r="AF175" s="145">
        <f>INT(((AE175*Valores!$C$2)*100)+0.5)/100</f>
        <v>808.79</v>
      </c>
      <c r="AG175" s="145">
        <f>IF($H$5="NO",Valores!$C$59,Valores!$C$59/2)</f>
        <v>406.53</v>
      </c>
      <c r="AH175" s="145">
        <f>IF($H$5="NO",Valores!$C$61,Valores!$C$61/2)</f>
        <v>116.15</v>
      </c>
      <c r="AI175" s="151">
        <f t="shared" si="26"/>
        <v>43203.876500000006</v>
      </c>
      <c r="AJ175" s="159">
        <f>Valores!$C$36</f>
        <v>1046.83</v>
      </c>
      <c r="AK175" s="148">
        <f>Valores!$C$9</f>
        <v>0</v>
      </c>
      <c r="AL175" s="148">
        <f>Valores!$C$86</f>
        <v>6500</v>
      </c>
      <c r="AM175" s="148"/>
      <c r="AN175" s="150">
        <f>Valores!$C$51</f>
        <v>327.60000000000002</v>
      </c>
      <c r="AO175" s="152">
        <f t="shared" si="27"/>
        <v>7546.83</v>
      </c>
      <c r="AP175" s="154">
        <f>AI175*-Valores!$C$68</f>
        <v>-4752.4264150000008</v>
      </c>
      <c r="AQ175" s="154">
        <f>AI175*-Valores!$C$69</f>
        <v>0</v>
      </c>
      <c r="AR175" s="147">
        <f>AI175*-Valores!$C$70</f>
        <v>-1944.1744425000002</v>
      </c>
      <c r="AS175" s="147">
        <v>-159.43</v>
      </c>
      <c r="AT175" s="147">
        <f t="shared" si="28"/>
        <v>-53.83</v>
      </c>
      <c r="AU175" s="151">
        <f t="shared" si="29"/>
        <v>43840.845642500004</v>
      </c>
      <c r="AV175" s="155"/>
      <c r="AW175" s="155">
        <v>36</v>
      </c>
      <c r="AX175" s="140" t="s">
        <v>4</v>
      </c>
    </row>
    <row r="176" spans="1:50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1867.11</v>
      </c>
      <c r="I176" s="161">
        <f>2245</f>
        <v>2245</v>
      </c>
      <c r="J176" s="145">
        <f>INT((I176*Valores!$C$2*100)+0.5)/100</f>
        <v>19316.43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11185.46</v>
      </c>
      <c r="O176" s="145">
        <f t="shared" si="23"/>
        <v>5754.1050000000005</v>
      </c>
      <c r="P176" s="145">
        <f t="shared" si="24"/>
        <v>0</v>
      </c>
      <c r="Q176" s="159">
        <f>Valores!$C$16</f>
        <v>6893.48</v>
      </c>
      <c r="R176" s="159">
        <f>Valores!$D$4</f>
        <v>4398.46</v>
      </c>
      <c r="S176" s="159">
        <f>Valores!$C$27</f>
        <v>4059.57</v>
      </c>
      <c r="T176" s="148">
        <f>IF($H$5="NO",Valores!$C$44,Valores!$C$44/2)</f>
        <v>2354.69</v>
      </c>
      <c r="U176" s="145">
        <f>Valores!$C$24</f>
        <v>3637.01</v>
      </c>
      <c r="V176" s="145">
        <f t="shared" si="30"/>
        <v>3637.01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50">
        <f>Valores!$C$30</f>
        <v>199.86</v>
      </c>
      <c r="AC176" s="145">
        <f t="shared" si="25"/>
        <v>0</v>
      </c>
      <c r="AD176" s="145">
        <f>Valores!$C$31</f>
        <v>199.86</v>
      </c>
      <c r="AE176" s="149">
        <v>0</v>
      </c>
      <c r="AF176" s="145">
        <f>INT(((AE176*Valores!$C$2)*100)+0.5)/100</f>
        <v>0</v>
      </c>
      <c r="AG176" s="145">
        <f>IF($H$5="NO",Valores!$C$59,Valores!$C$59/2)</f>
        <v>406.53</v>
      </c>
      <c r="AH176" s="145">
        <f>IF($H$5="NO",Valores!$C$61,Valores!$C$61/2)</f>
        <v>116.15</v>
      </c>
      <c r="AI176" s="151">
        <f t="shared" si="26"/>
        <v>60388.715000000011</v>
      </c>
      <c r="AJ176" s="159">
        <f>Valores!$C$36</f>
        <v>1046.83</v>
      </c>
      <c r="AK176" s="148">
        <f>Valores!$C$9</f>
        <v>0</v>
      </c>
      <c r="AL176" s="148">
        <f>Valores!$C$86</f>
        <v>6500</v>
      </c>
      <c r="AM176" s="148"/>
      <c r="AN176" s="150">
        <f>Valores!$C$51</f>
        <v>327.60000000000002</v>
      </c>
      <c r="AO176" s="152">
        <f t="shared" si="27"/>
        <v>7546.83</v>
      </c>
      <c r="AP176" s="154">
        <f>AI176*-Valores!$C$68</f>
        <v>-6642.7586500000016</v>
      </c>
      <c r="AQ176" s="154">
        <f>AI176*-Valores!$C$69</f>
        <v>0</v>
      </c>
      <c r="AR176" s="147">
        <f>AI176*-Valores!$C$70</f>
        <v>-2717.4921750000003</v>
      </c>
      <c r="AS176" s="147">
        <v>-159.43</v>
      </c>
      <c r="AT176" s="147">
        <f t="shared" si="28"/>
        <v>-53.83</v>
      </c>
      <c r="AU176" s="151">
        <f t="shared" si="29"/>
        <v>58362.034175000008</v>
      </c>
      <c r="AV176" s="155"/>
      <c r="AW176" s="155">
        <v>45</v>
      </c>
      <c r="AX176" s="140" t="s">
        <v>4</v>
      </c>
    </row>
    <row r="177" spans="1:50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1591.78</v>
      </c>
      <c r="I177" s="161">
        <f>1835</f>
        <v>1835</v>
      </c>
      <c r="J177" s="145">
        <f>INT((I177*Valores!$C$2*100)+0.5)/100</f>
        <v>15788.71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11185.46</v>
      </c>
      <c r="O177" s="145">
        <f t="shared" si="23"/>
        <v>5183.6475</v>
      </c>
      <c r="P177" s="145">
        <f t="shared" si="24"/>
        <v>0</v>
      </c>
      <c r="Q177" s="159">
        <f>Valores!$C$16</f>
        <v>6893.48</v>
      </c>
      <c r="R177" s="159">
        <f>Valores!$D$4</f>
        <v>4398.46</v>
      </c>
      <c r="S177" s="159">
        <f>Valores!$C$27</f>
        <v>4059.57</v>
      </c>
      <c r="T177" s="148">
        <f>IF($H$5="NO",Valores!$C$44,Valores!$C$44/2)</f>
        <v>2354.69</v>
      </c>
      <c r="U177" s="145">
        <f>Valores!$C$24</f>
        <v>3637.01</v>
      </c>
      <c r="V177" s="145">
        <f t="shared" si="30"/>
        <v>3637.01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50">
        <f>Valores!$C$30</f>
        <v>199.86</v>
      </c>
      <c r="AC177" s="145">
        <f t="shared" si="25"/>
        <v>0</v>
      </c>
      <c r="AD177" s="145">
        <f>Valores!$C$31</f>
        <v>199.86</v>
      </c>
      <c r="AE177" s="149">
        <v>0</v>
      </c>
      <c r="AF177" s="145">
        <f>INT(((AE177*Valores!$C$2)*100)+0.5)/100</f>
        <v>0</v>
      </c>
      <c r="AG177" s="145">
        <f>IF($H$5="NO",Valores!$C$59,Valores!$C$59/2)</f>
        <v>406.53</v>
      </c>
      <c r="AH177" s="145">
        <f>IF($H$5="NO",Valores!$C$61,Valores!$C$61/2)</f>
        <v>116.15</v>
      </c>
      <c r="AI177" s="151">
        <f t="shared" si="26"/>
        <v>56015.207500000004</v>
      </c>
      <c r="AJ177" s="159">
        <f>Valores!$C$36</f>
        <v>1046.83</v>
      </c>
      <c r="AK177" s="148">
        <f>Valores!$C$9</f>
        <v>0</v>
      </c>
      <c r="AL177" s="148">
        <f>Valores!$C$86</f>
        <v>6500</v>
      </c>
      <c r="AM177" s="148"/>
      <c r="AN177" s="150">
        <f>Valores!$C$51</f>
        <v>327.60000000000002</v>
      </c>
      <c r="AO177" s="152">
        <f t="shared" si="27"/>
        <v>7546.83</v>
      </c>
      <c r="AP177" s="154">
        <f>AI177*-Valores!$C$68</f>
        <v>-6161.6728250000006</v>
      </c>
      <c r="AQ177" s="154">
        <f>AI177*-Valores!$C$69</f>
        <v>0</v>
      </c>
      <c r="AR177" s="147">
        <f>AI177*-Valores!$C$70</f>
        <v>-2520.6843375000003</v>
      </c>
      <c r="AS177" s="147">
        <v>-159.43</v>
      </c>
      <c r="AT177" s="147">
        <f t="shared" si="28"/>
        <v>-53.83</v>
      </c>
      <c r="AU177" s="151">
        <f t="shared" si="29"/>
        <v>54666.4203375</v>
      </c>
      <c r="AV177" s="155"/>
      <c r="AW177" s="155">
        <v>45</v>
      </c>
      <c r="AX177" s="140" t="s">
        <v>4</v>
      </c>
    </row>
    <row r="178" spans="1:50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1376.67</v>
      </c>
      <c r="I178" s="161">
        <f>1484</f>
        <v>1484</v>
      </c>
      <c r="J178" s="145">
        <f>INT((I178*Valores!$C$2*100)+0.5)/100</f>
        <v>12768.63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11185.46</v>
      </c>
      <c r="O178" s="145">
        <f t="shared" si="23"/>
        <v>4698.3689999999988</v>
      </c>
      <c r="P178" s="145">
        <f t="shared" si="24"/>
        <v>0</v>
      </c>
      <c r="Q178" s="159">
        <f>Valores!$C$16</f>
        <v>6893.48</v>
      </c>
      <c r="R178" s="159">
        <f>Valores!$D$4</f>
        <v>4398.46</v>
      </c>
      <c r="S178" s="159">
        <f>Valores!$C$27</f>
        <v>4059.57</v>
      </c>
      <c r="T178" s="148">
        <f>IF($H$5="NO",Valores!$C$44,Valores!$C$44/2)</f>
        <v>2354.69</v>
      </c>
      <c r="U178" s="145">
        <f>Valores!$C$24</f>
        <v>3637.01</v>
      </c>
      <c r="V178" s="145">
        <f t="shared" si="30"/>
        <v>3637.01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50">
        <f>Valores!$C$30</f>
        <v>199.86</v>
      </c>
      <c r="AC178" s="145">
        <f t="shared" si="25"/>
        <v>0</v>
      </c>
      <c r="AD178" s="145">
        <f>Valores!$C$31</f>
        <v>199.86</v>
      </c>
      <c r="AE178" s="149">
        <v>0</v>
      </c>
      <c r="AF178" s="145">
        <f>INT(((AE178*Valores!$C$2)*100)+0.5)/100</f>
        <v>0</v>
      </c>
      <c r="AG178" s="145">
        <f>IF($H$5="NO",Valores!$C$59,Valores!$C$59/2)</f>
        <v>406.53</v>
      </c>
      <c r="AH178" s="145">
        <f>IF($H$5="NO",Valores!$C$61,Valores!$C$61/2)</f>
        <v>116.15</v>
      </c>
      <c r="AI178" s="151">
        <f t="shared" si="26"/>
        <v>52294.739000000001</v>
      </c>
      <c r="AJ178" s="159">
        <f>Valores!$C$36</f>
        <v>1046.83</v>
      </c>
      <c r="AK178" s="148">
        <f>Valores!$C$9</f>
        <v>0</v>
      </c>
      <c r="AL178" s="148">
        <f>Valores!$C$86</f>
        <v>6500</v>
      </c>
      <c r="AM178" s="148"/>
      <c r="AN178" s="150">
        <f>Valores!$C$51</f>
        <v>327.60000000000002</v>
      </c>
      <c r="AO178" s="152">
        <f t="shared" si="27"/>
        <v>7546.83</v>
      </c>
      <c r="AP178" s="154">
        <f>AI178*-Valores!$C$68</f>
        <v>-5752.4212900000002</v>
      </c>
      <c r="AQ178" s="154">
        <f>AI178*-Valores!$C$69</f>
        <v>0</v>
      </c>
      <c r="AR178" s="147">
        <f>AI178*-Valores!$C$70</f>
        <v>-2353.2632549999998</v>
      </c>
      <c r="AS178" s="147">
        <v>-159.43</v>
      </c>
      <c r="AT178" s="147">
        <f t="shared" si="28"/>
        <v>-53.83</v>
      </c>
      <c r="AU178" s="151">
        <f t="shared" si="29"/>
        <v>51522.624455000005</v>
      </c>
      <c r="AV178" s="155"/>
      <c r="AW178" s="155">
        <v>45</v>
      </c>
      <c r="AX178" s="140" t="s">
        <v>4</v>
      </c>
    </row>
    <row r="179" spans="1:50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1531.55</v>
      </c>
      <c r="I179" s="161">
        <f>1842</f>
        <v>1842</v>
      </c>
      <c r="J179" s="145">
        <f>INT((I179*Valores!$C$2*100)+0.5)/100</f>
        <v>15848.94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11185.46</v>
      </c>
      <c r="O179" s="145">
        <f t="shared" si="23"/>
        <v>5183.6475</v>
      </c>
      <c r="P179" s="145">
        <f t="shared" si="24"/>
        <v>0</v>
      </c>
      <c r="Q179" s="159">
        <f>Valores!$C$16</f>
        <v>6893.48</v>
      </c>
      <c r="R179" s="159">
        <f>Valores!$D$4</f>
        <v>4398.46</v>
      </c>
      <c r="S179" s="145">
        <f>Valores!$C$27</f>
        <v>4059.57</v>
      </c>
      <c r="T179" s="148">
        <f>IF($H$5="NO",Valores!$C$44,Valores!$C$44/2)</f>
        <v>2354.69</v>
      </c>
      <c r="U179" s="145">
        <f>Valores!$C$24</f>
        <v>3637.01</v>
      </c>
      <c r="V179" s="145">
        <f t="shared" si="30"/>
        <v>3637.01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50">
        <f>Valores!$C$30</f>
        <v>199.86</v>
      </c>
      <c r="AC179" s="145">
        <f t="shared" si="25"/>
        <v>0</v>
      </c>
      <c r="AD179" s="145">
        <f>Valores!$C$31</f>
        <v>199.86</v>
      </c>
      <c r="AE179" s="149">
        <v>0</v>
      </c>
      <c r="AF179" s="145">
        <f>INT(((AE179*Valores!$C$2)*100)+0.5)/100</f>
        <v>0</v>
      </c>
      <c r="AG179" s="145">
        <f>IF($H$5="NO",Valores!$C$59,Valores!$C$59/2)</f>
        <v>406.53</v>
      </c>
      <c r="AH179" s="145">
        <f>IF($H$5="NO",Valores!$C$61,Valores!$C$61/2)</f>
        <v>116.15</v>
      </c>
      <c r="AI179" s="151">
        <f t="shared" si="26"/>
        <v>56015.207500000004</v>
      </c>
      <c r="AJ179" s="159">
        <f>Valores!$C$36</f>
        <v>1046.83</v>
      </c>
      <c r="AK179" s="148">
        <f>Valores!$C$9</f>
        <v>0</v>
      </c>
      <c r="AL179" s="148">
        <f>Valores!$C$86</f>
        <v>6500</v>
      </c>
      <c r="AM179" s="148"/>
      <c r="AN179" s="150">
        <f>Valores!$C$51</f>
        <v>327.60000000000002</v>
      </c>
      <c r="AO179" s="152">
        <f t="shared" si="27"/>
        <v>7546.83</v>
      </c>
      <c r="AP179" s="154">
        <f>AI179*-Valores!$C$68</f>
        <v>-6161.6728250000006</v>
      </c>
      <c r="AQ179" s="154">
        <f>AI179*-Valores!$C$69</f>
        <v>0</v>
      </c>
      <c r="AR179" s="147">
        <f>AI179*-Valores!$C$70</f>
        <v>-2520.6843375000003</v>
      </c>
      <c r="AS179" s="147">
        <v>-159.43</v>
      </c>
      <c r="AT179" s="147">
        <f t="shared" si="28"/>
        <v>-53.83</v>
      </c>
      <c r="AU179" s="151">
        <f t="shared" si="29"/>
        <v>54666.4203375</v>
      </c>
      <c r="AV179" s="155"/>
      <c r="AW179" s="155">
        <v>45</v>
      </c>
      <c r="AX179" s="140" t="s">
        <v>4</v>
      </c>
    </row>
    <row r="180" spans="1:50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10996.17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10325.040000000001</v>
      </c>
      <c r="O180" s="145">
        <f t="shared" si="23"/>
        <v>4096.9364999999998</v>
      </c>
      <c r="P180" s="145">
        <f t="shared" si="24"/>
        <v>0</v>
      </c>
      <c r="Q180" s="159">
        <f>Valores!$C$20</f>
        <v>6630.2</v>
      </c>
      <c r="R180" s="159">
        <f>Valores!$D$4</f>
        <v>4398.46</v>
      </c>
      <c r="S180" s="159">
        <f>Valores!$C$27</f>
        <v>4059.57</v>
      </c>
      <c r="T180" s="148">
        <f>IF($H$5="NO",Valores!$C$44,Valores!$C$44/2)</f>
        <v>2354.69</v>
      </c>
      <c r="U180" s="145">
        <f>Valores!$C$24</f>
        <v>3637.01</v>
      </c>
      <c r="V180" s="145">
        <f t="shared" si="30"/>
        <v>3637.01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50">
        <f>Valores!$C$30</f>
        <v>199.86</v>
      </c>
      <c r="AC180" s="145">
        <f t="shared" si="25"/>
        <v>0</v>
      </c>
      <c r="AD180" s="145">
        <f>Valores!$C$31</f>
        <v>199.86</v>
      </c>
      <c r="AE180" s="149">
        <v>0</v>
      </c>
      <c r="AF180" s="145">
        <f>INT(((AE180*Valores!$C$2)*100)+0.5)/100</f>
        <v>0</v>
      </c>
      <c r="AG180" s="145">
        <f>IF($H$5="NO",Valores!$C$59,Valores!$C$59/2)</f>
        <v>406.53</v>
      </c>
      <c r="AH180" s="145">
        <f>IF($H$5="NO",Valores!$C$61,Valores!$C$61/2)</f>
        <v>116.15</v>
      </c>
      <c r="AI180" s="151">
        <f t="shared" si="26"/>
        <v>47420.476500000004</v>
      </c>
      <c r="AJ180" s="159">
        <f>Valores!$C$36</f>
        <v>1046.83</v>
      </c>
      <c r="AK180" s="148">
        <f>Valores!$C$9</f>
        <v>0</v>
      </c>
      <c r="AL180" s="148">
        <f>Valores!$C$86</f>
        <v>6500</v>
      </c>
      <c r="AM180" s="148"/>
      <c r="AN180" s="150">
        <f>Valores!$C$51</f>
        <v>327.60000000000002</v>
      </c>
      <c r="AO180" s="152">
        <f t="shared" si="27"/>
        <v>7546.83</v>
      </c>
      <c r="AP180" s="154">
        <f>AI180*-Valores!$C$68</f>
        <v>-5216.2524150000008</v>
      </c>
      <c r="AQ180" s="154">
        <f>AI180*-Valores!$C$69</f>
        <v>0</v>
      </c>
      <c r="AR180" s="147">
        <f>AI180*-Valores!$C$70</f>
        <v>-2133.9214425</v>
      </c>
      <c r="AS180" s="147">
        <v>-159.43</v>
      </c>
      <c r="AT180" s="147">
        <f t="shared" si="28"/>
        <v>-53.83</v>
      </c>
      <c r="AU180" s="151">
        <f t="shared" si="29"/>
        <v>47403.872642499999</v>
      </c>
      <c r="AV180" s="155"/>
      <c r="AW180" s="155"/>
      <c r="AX180" s="140" t="s">
        <v>4</v>
      </c>
    </row>
    <row r="181" spans="1:50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8354.68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5678.77</v>
      </c>
      <c r="O181" s="145">
        <f t="shared" si="23"/>
        <v>3003.7724999999996</v>
      </c>
      <c r="P181" s="145">
        <f t="shared" si="24"/>
        <v>0</v>
      </c>
      <c r="Q181" s="159">
        <f>Valores!$C$20</f>
        <v>6630.2</v>
      </c>
      <c r="R181" s="159">
        <f>Valores!$D$4</f>
        <v>4398.46</v>
      </c>
      <c r="S181" s="159">
        <f>Valores!$C$27</f>
        <v>4059.57</v>
      </c>
      <c r="T181" s="148">
        <f>IF($H$5="NO",Valores!$C$44,Valores!$C$44/2)</f>
        <v>2354.69</v>
      </c>
      <c r="U181" s="145">
        <f>Valores!$C$24</f>
        <v>3637.01</v>
      </c>
      <c r="V181" s="145">
        <f t="shared" si="30"/>
        <v>3637.01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50">
        <f>Valores!$C$30</f>
        <v>199.86</v>
      </c>
      <c r="AC181" s="145">
        <f t="shared" si="25"/>
        <v>0</v>
      </c>
      <c r="AD181" s="145">
        <f>Valores!$C$31</f>
        <v>199.86</v>
      </c>
      <c r="AE181" s="149">
        <v>0</v>
      </c>
      <c r="AF181" s="145">
        <f>INT(((AE181*Valores!$C$2)*100)+0.5)/100</f>
        <v>0</v>
      </c>
      <c r="AG181" s="145">
        <f>IF($H$5="NO",Valores!$C$59,Valores!$C$59/2)</f>
        <v>406.53</v>
      </c>
      <c r="AH181" s="145">
        <f>IF($H$5="NO",Valores!$C$61,Valores!$C$61/2)</f>
        <v>116.15</v>
      </c>
      <c r="AI181" s="151">
        <f t="shared" si="26"/>
        <v>39039.552500000005</v>
      </c>
      <c r="AJ181" s="159">
        <f>Valores!$C$36</f>
        <v>1046.83</v>
      </c>
      <c r="AK181" s="148">
        <f>Valores!$C$9</f>
        <v>0</v>
      </c>
      <c r="AL181" s="148">
        <f>Valores!$C$86</f>
        <v>6500</v>
      </c>
      <c r="AM181" s="148"/>
      <c r="AN181" s="150">
        <f>Valores!$C$51</f>
        <v>327.60000000000002</v>
      </c>
      <c r="AO181" s="152">
        <f t="shared" si="27"/>
        <v>7546.83</v>
      </c>
      <c r="AP181" s="154">
        <f>AI181*-Valores!$C$68</f>
        <v>-4294.3507750000008</v>
      </c>
      <c r="AQ181" s="154">
        <f>AI181*-Valores!$C$69</f>
        <v>0</v>
      </c>
      <c r="AR181" s="147">
        <f>AI181*-Valores!$C$70</f>
        <v>-1756.7798625000003</v>
      </c>
      <c r="AS181" s="147">
        <v>-159.43</v>
      </c>
      <c r="AT181" s="147">
        <f t="shared" si="28"/>
        <v>-53.83</v>
      </c>
      <c r="AU181" s="151">
        <f t="shared" si="29"/>
        <v>40321.991862500006</v>
      </c>
      <c r="AV181" s="155"/>
      <c r="AW181" s="155">
        <v>18</v>
      </c>
      <c r="AX181" s="140" t="s">
        <v>4</v>
      </c>
    </row>
    <row r="182" spans="1:50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1832.69</v>
      </c>
      <c r="I182" s="161">
        <f>1835</f>
        <v>1835</v>
      </c>
      <c r="J182" s="145">
        <f>INT((I182*Valores!$C$2*100)+0.5)/100</f>
        <v>15788.71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11185.46</v>
      </c>
      <c r="O182" s="145">
        <f t="shared" si="23"/>
        <v>5219.7839999999997</v>
      </c>
      <c r="P182" s="145">
        <f t="shared" si="24"/>
        <v>0</v>
      </c>
      <c r="Q182" s="159">
        <f>Valores!$C$16</f>
        <v>6893.48</v>
      </c>
      <c r="R182" s="159">
        <f>Valores!$D$4</f>
        <v>4398.46</v>
      </c>
      <c r="S182" s="159">
        <f>Valores!$C$27</f>
        <v>4059.57</v>
      </c>
      <c r="T182" s="148">
        <f>IF($H$5="NO",Valores!$C$44,Valores!$C$44/2)</f>
        <v>2354.69</v>
      </c>
      <c r="U182" s="145">
        <f>Valores!$C$24</f>
        <v>3637.01</v>
      </c>
      <c r="V182" s="145">
        <f t="shared" si="30"/>
        <v>3637.01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50">
        <f>Valores!$C$30</f>
        <v>199.86</v>
      </c>
      <c r="AC182" s="145">
        <f t="shared" si="25"/>
        <v>0</v>
      </c>
      <c r="AD182" s="145">
        <f>Valores!$C$31</f>
        <v>199.86</v>
      </c>
      <c r="AE182" s="149">
        <v>0</v>
      </c>
      <c r="AF182" s="145">
        <f>INT(((AE182*Valores!$C$2)*100)+0.5)/100</f>
        <v>0</v>
      </c>
      <c r="AG182" s="145">
        <f>IF($H$5="NO",Valores!$C$59,Valores!$C$59/2)</f>
        <v>406.53</v>
      </c>
      <c r="AH182" s="145">
        <f>IF($H$5="NO",Valores!$C$61,Valores!$C$61/2)</f>
        <v>116.15</v>
      </c>
      <c r="AI182" s="151">
        <f t="shared" si="26"/>
        <v>56292.254000000001</v>
      </c>
      <c r="AJ182" s="159">
        <f>Valores!$C$36</f>
        <v>1046.83</v>
      </c>
      <c r="AK182" s="148">
        <f>Valores!$C$9</f>
        <v>0</v>
      </c>
      <c r="AL182" s="148">
        <f>Valores!$C$86</f>
        <v>6500</v>
      </c>
      <c r="AM182" s="148"/>
      <c r="AN182" s="150">
        <f>Valores!$C$51</f>
        <v>327.60000000000002</v>
      </c>
      <c r="AO182" s="152">
        <f t="shared" si="27"/>
        <v>7546.83</v>
      </c>
      <c r="AP182" s="154">
        <f>AI182*-Valores!$C$68</f>
        <v>-6192.1479399999998</v>
      </c>
      <c r="AQ182" s="154">
        <f>AI182*-Valores!$C$69</f>
        <v>0</v>
      </c>
      <c r="AR182" s="147">
        <f>AI182*-Valores!$C$70</f>
        <v>-2533.1514299999999</v>
      </c>
      <c r="AS182" s="147">
        <v>-159.43</v>
      </c>
      <c r="AT182" s="147">
        <f t="shared" si="28"/>
        <v>-53.83</v>
      </c>
      <c r="AU182" s="151">
        <f t="shared" si="29"/>
        <v>54900.52463</v>
      </c>
      <c r="AV182" s="155"/>
      <c r="AW182" s="155">
        <v>45</v>
      </c>
      <c r="AX182" s="140" t="s">
        <v>4</v>
      </c>
    </row>
    <row r="183" spans="1:50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1591.78</v>
      </c>
      <c r="I183" s="161">
        <f>1835</f>
        <v>1835</v>
      </c>
      <c r="J183" s="145">
        <f>INT((I183*Valores!$C$2*100)+0.5)/100</f>
        <v>15788.71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11185.46</v>
      </c>
      <c r="O183" s="145">
        <f t="shared" si="23"/>
        <v>5183.6475</v>
      </c>
      <c r="P183" s="145">
        <f t="shared" si="24"/>
        <v>0</v>
      </c>
      <c r="Q183" s="159">
        <f>Valores!$C$16</f>
        <v>6893.48</v>
      </c>
      <c r="R183" s="159">
        <f>Valores!$D$4</f>
        <v>4398.46</v>
      </c>
      <c r="S183" s="159">
        <f>Valores!$C$27</f>
        <v>4059.57</v>
      </c>
      <c r="T183" s="148">
        <f>IF($H$5="NO",Valores!$C$44,Valores!$C$44/2)</f>
        <v>2354.69</v>
      </c>
      <c r="U183" s="145">
        <f>Valores!$C$24</f>
        <v>3637.01</v>
      </c>
      <c r="V183" s="145">
        <f t="shared" si="30"/>
        <v>3637.01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50">
        <f>Valores!$C$30</f>
        <v>199.86</v>
      </c>
      <c r="AC183" s="145">
        <f t="shared" si="25"/>
        <v>0</v>
      </c>
      <c r="AD183" s="145">
        <f>Valores!$C$31</f>
        <v>199.86</v>
      </c>
      <c r="AE183" s="149">
        <v>0</v>
      </c>
      <c r="AF183" s="145">
        <f>INT(((AE183*Valores!$C$2)*100)+0.5)/100</f>
        <v>0</v>
      </c>
      <c r="AG183" s="145">
        <f>IF($H$5="NO",Valores!$C$59,Valores!$C$59/2)</f>
        <v>406.53</v>
      </c>
      <c r="AH183" s="145">
        <f>IF($H$5="NO",Valores!$C$61,Valores!$C$61/2)</f>
        <v>116.15</v>
      </c>
      <c r="AI183" s="151">
        <f t="shared" si="26"/>
        <v>56015.207500000004</v>
      </c>
      <c r="AJ183" s="159">
        <f>Valores!$C$36</f>
        <v>1046.83</v>
      </c>
      <c r="AK183" s="148">
        <f>Valores!$C$9</f>
        <v>0</v>
      </c>
      <c r="AL183" s="148">
        <f>Valores!$C$86</f>
        <v>6500</v>
      </c>
      <c r="AM183" s="148"/>
      <c r="AN183" s="150">
        <f>Valores!$C$51</f>
        <v>327.60000000000002</v>
      </c>
      <c r="AO183" s="152">
        <f t="shared" si="27"/>
        <v>7546.83</v>
      </c>
      <c r="AP183" s="154">
        <f>AI183*-Valores!$C$68</f>
        <v>-6161.6728250000006</v>
      </c>
      <c r="AQ183" s="154">
        <f>AI183*-Valores!$C$69</f>
        <v>0</v>
      </c>
      <c r="AR183" s="147">
        <f>AI183*-Valores!$C$70</f>
        <v>-2520.6843375000003</v>
      </c>
      <c r="AS183" s="147">
        <v>-159.43</v>
      </c>
      <c r="AT183" s="147">
        <f t="shared" si="28"/>
        <v>-53.83</v>
      </c>
      <c r="AU183" s="151">
        <f t="shared" si="29"/>
        <v>54666.4203375</v>
      </c>
      <c r="AV183" s="155"/>
      <c r="AW183" s="155">
        <v>45</v>
      </c>
      <c r="AX183" s="140" t="s">
        <v>4</v>
      </c>
    </row>
    <row r="184" spans="1:50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1376.67</v>
      </c>
      <c r="I184" s="161">
        <f>1484</f>
        <v>1484</v>
      </c>
      <c r="J184" s="145">
        <f>INT((I184*Valores!$C$2*100)+0.5)/100</f>
        <v>12768.63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11185.46</v>
      </c>
      <c r="O184" s="145">
        <f t="shared" si="23"/>
        <v>4698.3689999999988</v>
      </c>
      <c r="P184" s="145">
        <f t="shared" si="24"/>
        <v>0</v>
      </c>
      <c r="Q184" s="159">
        <f>Valores!$C$16</f>
        <v>6893.48</v>
      </c>
      <c r="R184" s="159">
        <f>Valores!$D$4</f>
        <v>4398.46</v>
      </c>
      <c r="S184" s="145">
        <f>Valores!$C$27</f>
        <v>4059.57</v>
      </c>
      <c r="T184" s="148">
        <f>IF($H$5="NO",Valores!$C$44,Valores!$C$44/2)</f>
        <v>2354.69</v>
      </c>
      <c r="U184" s="145">
        <f>Valores!$C$24</f>
        <v>3637.01</v>
      </c>
      <c r="V184" s="145">
        <f t="shared" si="30"/>
        <v>3637.01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50">
        <f>Valores!$C$30</f>
        <v>199.86</v>
      </c>
      <c r="AC184" s="145">
        <f t="shared" si="25"/>
        <v>0</v>
      </c>
      <c r="AD184" s="145">
        <f>Valores!$C$31</f>
        <v>199.86</v>
      </c>
      <c r="AE184" s="149">
        <v>0</v>
      </c>
      <c r="AF184" s="145">
        <f>INT(((AE184*Valores!$C$2)*100)+0.5)/100</f>
        <v>0</v>
      </c>
      <c r="AG184" s="145">
        <f>IF($H$5="NO",Valores!$C$59,Valores!$C$59/2)</f>
        <v>406.53</v>
      </c>
      <c r="AH184" s="145">
        <f>IF($H$5="NO",Valores!$C$61,Valores!$C$61/2)</f>
        <v>116.15</v>
      </c>
      <c r="AI184" s="151">
        <f t="shared" si="26"/>
        <v>52294.739000000001</v>
      </c>
      <c r="AJ184" s="159">
        <f>Valores!$C$36</f>
        <v>1046.83</v>
      </c>
      <c r="AK184" s="148">
        <f>Valores!$C$9</f>
        <v>0</v>
      </c>
      <c r="AL184" s="148">
        <f>Valores!$C$86</f>
        <v>6500</v>
      </c>
      <c r="AM184" s="148"/>
      <c r="AN184" s="150">
        <f>Valores!$C$51</f>
        <v>327.60000000000002</v>
      </c>
      <c r="AO184" s="152">
        <f t="shared" si="27"/>
        <v>7546.83</v>
      </c>
      <c r="AP184" s="154">
        <f>AI184*-Valores!$C$68</f>
        <v>-5752.4212900000002</v>
      </c>
      <c r="AQ184" s="154">
        <f>AI184*-Valores!$C$69</f>
        <v>0</v>
      </c>
      <c r="AR184" s="147">
        <f>AI184*-Valores!$C$70</f>
        <v>-2353.2632549999998</v>
      </c>
      <c r="AS184" s="147">
        <v>-159.43</v>
      </c>
      <c r="AT184" s="147">
        <f t="shared" si="28"/>
        <v>-53.83</v>
      </c>
      <c r="AU184" s="151">
        <f t="shared" si="29"/>
        <v>51522.624455000005</v>
      </c>
      <c r="AV184" s="155"/>
      <c r="AW184" s="155">
        <v>45</v>
      </c>
      <c r="AX184" s="140" t="s">
        <v>4</v>
      </c>
    </row>
    <row r="185" spans="1:50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10996.17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10325.040000000001</v>
      </c>
      <c r="O185" s="145">
        <f t="shared" si="23"/>
        <v>4096.9364999999998</v>
      </c>
      <c r="P185" s="145">
        <f t="shared" si="24"/>
        <v>0</v>
      </c>
      <c r="Q185" s="159">
        <f>Valores!$C$20</f>
        <v>6630.2</v>
      </c>
      <c r="R185" s="159">
        <f>Valores!$D$4</f>
        <v>4398.46</v>
      </c>
      <c r="S185" s="159">
        <f>Valores!$C$27</f>
        <v>4059.57</v>
      </c>
      <c r="T185" s="148">
        <f>IF($H$5="NO",Valores!$C$44,Valores!$C$44/2)</f>
        <v>2354.69</v>
      </c>
      <c r="U185" s="145">
        <f>Valores!$C$24</f>
        <v>3637.01</v>
      </c>
      <c r="V185" s="145">
        <f t="shared" si="30"/>
        <v>3637.01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50">
        <f>Valores!$C$30</f>
        <v>199.86</v>
      </c>
      <c r="AC185" s="145">
        <f t="shared" si="25"/>
        <v>0</v>
      </c>
      <c r="AD185" s="145">
        <f>Valores!$C$31</f>
        <v>199.86</v>
      </c>
      <c r="AE185" s="149">
        <v>0</v>
      </c>
      <c r="AF185" s="145">
        <f>INT(((AE185*Valores!$C$2)*100)+0.5)/100</f>
        <v>0</v>
      </c>
      <c r="AG185" s="145">
        <f>IF($H$5="NO",Valores!$C$59,Valores!$C$59/2)</f>
        <v>406.53</v>
      </c>
      <c r="AH185" s="145">
        <f>IF($H$5="NO",Valores!$C$61,Valores!$C$61/2)</f>
        <v>116.15</v>
      </c>
      <c r="AI185" s="151">
        <f t="shared" si="26"/>
        <v>47420.476500000004</v>
      </c>
      <c r="AJ185" s="159">
        <f>Valores!$C$36</f>
        <v>1046.83</v>
      </c>
      <c r="AK185" s="148">
        <f>Valores!$C$9</f>
        <v>0</v>
      </c>
      <c r="AL185" s="148">
        <f>Valores!$C$86</f>
        <v>6500</v>
      </c>
      <c r="AM185" s="148"/>
      <c r="AN185" s="150">
        <f>Valores!$C$51</f>
        <v>327.60000000000002</v>
      </c>
      <c r="AO185" s="152">
        <f t="shared" si="27"/>
        <v>7546.83</v>
      </c>
      <c r="AP185" s="154">
        <f>AI185*-Valores!$C$68</f>
        <v>-5216.2524150000008</v>
      </c>
      <c r="AQ185" s="154">
        <f>AI185*-Valores!$C$69</f>
        <v>0</v>
      </c>
      <c r="AR185" s="147">
        <f>AI185*-Valores!$C$70</f>
        <v>-2133.9214425</v>
      </c>
      <c r="AS185" s="147">
        <v>-159.43</v>
      </c>
      <c r="AT185" s="147">
        <f t="shared" si="28"/>
        <v>-53.83</v>
      </c>
      <c r="AU185" s="151">
        <f t="shared" si="29"/>
        <v>47403.872642499999</v>
      </c>
      <c r="AV185" s="155"/>
      <c r="AW185" s="155"/>
      <c r="AX185" s="140" t="s">
        <v>4</v>
      </c>
    </row>
    <row r="186" spans="1:50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8354.68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5678.77</v>
      </c>
      <c r="O186" s="145">
        <f t="shared" si="23"/>
        <v>3003.7724999999996</v>
      </c>
      <c r="P186" s="145">
        <f t="shared" si="24"/>
        <v>0</v>
      </c>
      <c r="Q186" s="159">
        <f>Valores!$C$20</f>
        <v>6630.2</v>
      </c>
      <c r="R186" s="159">
        <f>Valores!$D$4</f>
        <v>4398.46</v>
      </c>
      <c r="S186" s="159">
        <f>Valores!$C$28</f>
        <v>3757.61</v>
      </c>
      <c r="T186" s="148">
        <f>IF($H$5="NO",Valores!$C$44,Valores!$C$44/2)</f>
        <v>2354.69</v>
      </c>
      <c r="U186" s="145">
        <f>Valores!$C$24</f>
        <v>3637.01</v>
      </c>
      <c r="V186" s="145">
        <f t="shared" si="30"/>
        <v>3637.01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50">
        <f>Valores!$C$30</f>
        <v>199.86</v>
      </c>
      <c r="AC186" s="145">
        <f t="shared" si="25"/>
        <v>0</v>
      </c>
      <c r="AD186" s="145">
        <f>Valores!$C$31</f>
        <v>199.86</v>
      </c>
      <c r="AE186" s="149">
        <v>0</v>
      </c>
      <c r="AF186" s="145">
        <f>INT(((AE186*Valores!$C$2)*100)+0.5)/100</f>
        <v>0</v>
      </c>
      <c r="AG186" s="145">
        <f>IF($H$5="NO",Valores!$C$59,Valores!$C$59/2)</f>
        <v>406.53</v>
      </c>
      <c r="AH186" s="145">
        <f>IF($H$5="NO",Valores!$C$61,Valores!$C$61/2)</f>
        <v>116.15</v>
      </c>
      <c r="AI186" s="151">
        <f t="shared" si="26"/>
        <v>38737.592500000006</v>
      </c>
      <c r="AJ186" s="159">
        <f>Valores!$C$36</f>
        <v>1046.83</v>
      </c>
      <c r="AK186" s="148">
        <f>Valores!$C$9</f>
        <v>0</v>
      </c>
      <c r="AL186" s="148">
        <f>Valores!$C$86</f>
        <v>6500</v>
      </c>
      <c r="AM186" s="148"/>
      <c r="AN186" s="150">
        <f>Valores!$C$53</f>
        <v>327.60000000000002</v>
      </c>
      <c r="AO186" s="152">
        <f t="shared" si="27"/>
        <v>7546.83</v>
      </c>
      <c r="AP186" s="154">
        <f>AI186*-Valores!$C$68</f>
        <v>-4261.1351750000003</v>
      </c>
      <c r="AQ186" s="154">
        <f>AI186*-Valores!$C$69</f>
        <v>0</v>
      </c>
      <c r="AR186" s="147">
        <f>AI186*-Valores!$C$70</f>
        <v>-1743.1916625000001</v>
      </c>
      <c r="AS186" s="147">
        <v>-159.43</v>
      </c>
      <c r="AT186" s="147">
        <f t="shared" si="28"/>
        <v>-53.83</v>
      </c>
      <c r="AU186" s="151">
        <f t="shared" si="29"/>
        <v>40066.835662500001</v>
      </c>
      <c r="AV186" s="155"/>
      <c r="AW186" s="155">
        <v>18</v>
      </c>
      <c r="AX186" s="140" t="s">
        <v>4</v>
      </c>
    </row>
    <row r="187" spans="1:50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1540.15</v>
      </c>
      <c r="I187" s="161">
        <f>1323</f>
        <v>1323</v>
      </c>
      <c r="J187" s="145">
        <f>INT((I187*Valores!$C$2*100)+0.5)/100</f>
        <v>11383.36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11185.46</v>
      </c>
      <c r="O187" s="145">
        <f t="shared" si="23"/>
        <v>4515.1005000000005</v>
      </c>
      <c r="P187" s="145">
        <f t="shared" si="24"/>
        <v>0</v>
      </c>
      <c r="Q187" s="159">
        <f>Valores!$C$16</f>
        <v>6893.48</v>
      </c>
      <c r="R187" s="159">
        <f>Valores!$D$4</f>
        <v>4398.46</v>
      </c>
      <c r="S187" s="159">
        <f>Valores!$C$27</f>
        <v>4059.57</v>
      </c>
      <c r="T187" s="148">
        <f>IF($H$5="NO",Valores!$C$44,Valores!$C$44/2)</f>
        <v>2354.69</v>
      </c>
      <c r="U187" s="145">
        <f>Valores!$C$24</f>
        <v>3637.01</v>
      </c>
      <c r="V187" s="145">
        <f t="shared" si="30"/>
        <v>3637.01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50">
        <f>Valores!$C$30</f>
        <v>199.86</v>
      </c>
      <c r="AC187" s="145">
        <f t="shared" si="25"/>
        <v>0</v>
      </c>
      <c r="AD187" s="145">
        <f>Valores!$C$31</f>
        <v>199.86</v>
      </c>
      <c r="AE187" s="149">
        <v>0</v>
      </c>
      <c r="AF187" s="145">
        <f>INT(((AE187*Valores!$C$2)*100)+0.5)/100</f>
        <v>0</v>
      </c>
      <c r="AG187" s="145">
        <f>IF($H$5="NO",Valores!$C$59,Valores!$C$59/2)</f>
        <v>406.53</v>
      </c>
      <c r="AH187" s="145">
        <f>IF($H$5="NO",Valores!$C$61,Valores!$C$61/2)</f>
        <v>116.15</v>
      </c>
      <c r="AI187" s="151">
        <f t="shared" si="26"/>
        <v>50889.680500000002</v>
      </c>
      <c r="AJ187" s="159">
        <f>Valores!$C$36</f>
        <v>1046.83</v>
      </c>
      <c r="AK187" s="148">
        <f>Valores!$C$9</f>
        <v>0</v>
      </c>
      <c r="AL187" s="148">
        <f>Valores!$C$86</f>
        <v>6500</v>
      </c>
      <c r="AM187" s="148"/>
      <c r="AN187" s="150">
        <v>0</v>
      </c>
      <c r="AO187" s="152">
        <f t="shared" si="27"/>
        <v>7546.83</v>
      </c>
      <c r="AP187" s="154">
        <f>AI187*-Valores!$C$68</f>
        <v>-5597.8648550000007</v>
      </c>
      <c r="AQ187" s="154">
        <f>AI187*-Valores!$C$69</f>
        <v>0</v>
      </c>
      <c r="AR187" s="147">
        <f>AI187*-Valores!$C$70</f>
        <v>-2290.0356225</v>
      </c>
      <c r="AS187" s="147">
        <v>-159.43</v>
      </c>
      <c r="AT187" s="147">
        <f t="shared" si="28"/>
        <v>-53.83</v>
      </c>
      <c r="AU187" s="151">
        <f t="shared" si="29"/>
        <v>50335.350022500003</v>
      </c>
      <c r="AV187" s="155"/>
      <c r="AW187" s="155">
        <v>45</v>
      </c>
      <c r="AX187" s="140" t="s">
        <v>4</v>
      </c>
    </row>
    <row r="188" spans="1:50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550.66999999999996</v>
      </c>
      <c r="I188" s="161">
        <v>1354</v>
      </c>
      <c r="J188" s="145">
        <f>INT((I188*Valores!$C$2*100)+0.5)/100</f>
        <v>11650.09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10325.040000000001</v>
      </c>
      <c r="O188" s="145">
        <f t="shared" si="23"/>
        <v>4270.6500000000005</v>
      </c>
      <c r="P188" s="145">
        <f t="shared" si="24"/>
        <v>0</v>
      </c>
      <c r="Q188" s="159">
        <f>Valores!$C$20</f>
        <v>6630.2</v>
      </c>
      <c r="R188" s="159">
        <f>Valores!$D$4</f>
        <v>4398.46</v>
      </c>
      <c r="S188" s="145">
        <v>0</v>
      </c>
      <c r="T188" s="148">
        <f>IF($H$5="NO",Valores!$C$44,Valores!$C$44/2)</f>
        <v>2354.69</v>
      </c>
      <c r="U188" s="159">
        <f>Valores!$C$25</f>
        <v>3590.51</v>
      </c>
      <c r="V188" s="145">
        <f t="shared" si="30"/>
        <v>3590.51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50">
        <f>Valores!$C$30</f>
        <v>199.86</v>
      </c>
      <c r="AC188" s="145">
        <f t="shared" si="25"/>
        <v>0</v>
      </c>
      <c r="AD188" s="145">
        <f>Valores!$C$31</f>
        <v>199.86</v>
      </c>
      <c r="AE188" s="149">
        <v>0</v>
      </c>
      <c r="AF188" s="145">
        <f>INT(((AE188*Valores!$C$2)*100)+0.5)/100</f>
        <v>0</v>
      </c>
      <c r="AG188" s="145">
        <f>IF($H$5="NO",Valores!$C$59,Valores!$C$59/2)</f>
        <v>406.53</v>
      </c>
      <c r="AH188" s="145">
        <f>IF($H$5="NO",Valores!$C$61,Valores!$C$61/2)</f>
        <v>116.15</v>
      </c>
      <c r="AI188" s="151">
        <f t="shared" si="26"/>
        <v>44692.710000000006</v>
      </c>
      <c r="AJ188" s="159">
        <f>Valores!$C$36</f>
        <v>1046.83</v>
      </c>
      <c r="AK188" s="148">
        <f>Valores!$C$9</f>
        <v>0</v>
      </c>
      <c r="AL188" s="148">
        <f>Valores!$C$86</f>
        <v>6500</v>
      </c>
      <c r="AM188" s="148"/>
      <c r="AN188" s="150">
        <v>0</v>
      </c>
      <c r="AO188" s="152">
        <f t="shared" si="27"/>
        <v>7546.83</v>
      </c>
      <c r="AP188" s="154">
        <f>AI188*-Valores!$C$68</f>
        <v>-4916.1981000000005</v>
      </c>
      <c r="AQ188" s="154">
        <f>AI188*-Valores!$C$69</f>
        <v>0</v>
      </c>
      <c r="AR188" s="147">
        <f>AI188*-Valores!$C$70</f>
        <v>-2011.1719500000002</v>
      </c>
      <c r="AS188" s="147">
        <v>-159.43</v>
      </c>
      <c r="AT188" s="147">
        <f t="shared" si="28"/>
        <v>-53.83</v>
      </c>
      <c r="AU188" s="151">
        <f t="shared" si="29"/>
        <v>45098.909950000001</v>
      </c>
      <c r="AV188" s="155"/>
      <c r="AW188" s="155">
        <v>30</v>
      </c>
      <c r="AX188" s="140" t="s">
        <v>8</v>
      </c>
    </row>
    <row r="189" spans="1:50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473.23</v>
      </c>
      <c r="I189" s="161">
        <v>1279</v>
      </c>
      <c r="J189" s="145">
        <f>INT((I189*Valores!$C$2*100)+0.5)/100</f>
        <v>11004.77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10325.040000000001</v>
      </c>
      <c r="O189" s="145">
        <f t="shared" si="23"/>
        <v>4169.2110000000002</v>
      </c>
      <c r="P189" s="145">
        <f t="shared" si="24"/>
        <v>0</v>
      </c>
      <c r="Q189" s="159">
        <f>Valores!$C$20</f>
        <v>6630.2</v>
      </c>
      <c r="R189" s="159">
        <f>Valores!$D$4</f>
        <v>4398.46</v>
      </c>
      <c r="S189" s="145">
        <v>0</v>
      </c>
      <c r="T189" s="148">
        <f>IF($H$5="NO",Valores!$C$44,Valores!$C$44/2)</f>
        <v>2354.69</v>
      </c>
      <c r="U189" s="145">
        <f>Valores!$C$24</f>
        <v>3637.01</v>
      </c>
      <c r="V189" s="145">
        <f t="shared" si="30"/>
        <v>3637.01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50">
        <f>Valores!$C$30</f>
        <v>199.86</v>
      </c>
      <c r="AC189" s="145">
        <f t="shared" si="25"/>
        <v>0</v>
      </c>
      <c r="AD189" s="145">
        <f>Valores!$C$31</f>
        <v>199.86</v>
      </c>
      <c r="AE189" s="149">
        <v>0</v>
      </c>
      <c r="AF189" s="145">
        <f>INT(((AE189*Valores!$C$2)*100)+0.5)/100</f>
        <v>0</v>
      </c>
      <c r="AG189" s="145">
        <f>IF($H$5="NO",Valores!$C$59,Valores!$C$59/2)</f>
        <v>406.53</v>
      </c>
      <c r="AH189" s="145">
        <f>IF($H$5="NO",Valores!$C$61,Valores!$C$61/2)</f>
        <v>116.15</v>
      </c>
      <c r="AI189" s="151">
        <f t="shared" si="26"/>
        <v>43915.011000000006</v>
      </c>
      <c r="AJ189" s="159">
        <f>Valores!$C$36</f>
        <v>1046.83</v>
      </c>
      <c r="AK189" s="148">
        <f>Valores!$C$9</f>
        <v>0</v>
      </c>
      <c r="AL189" s="148">
        <f>Valores!$C$86</f>
        <v>6500</v>
      </c>
      <c r="AM189" s="148"/>
      <c r="AN189" s="150">
        <v>0</v>
      </c>
      <c r="AO189" s="152">
        <f t="shared" si="27"/>
        <v>7546.83</v>
      </c>
      <c r="AP189" s="154">
        <f>AI189*-Valores!$C$68</f>
        <v>-4830.6512100000009</v>
      </c>
      <c r="AQ189" s="154">
        <f>AI189*-Valores!$C$69</f>
        <v>0</v>
      </c>
      <c r="AR189" s="147">
        <f>AI189*-Valores!$C$70</f>
        <v>-1976.1754950000002</v>
      </c>
      <c r="AS189" s="147">
        <v>-159.43</v>
      </c>
      <c r="AT189" s="147">
        <f t="shared" si="28"/>
        <v>-53.83</v>
      </c>
      <c r="AU189" s="151">
        <f t="shared" si="29"/>
        <v>44441.754294999999</v>
      </c>
      <c r="AV189" s="155"/>
      <c r="AW189" s="155">
        <v>30</v>
      </c>
      <c r="AX189" s="140" t="s">
        <v>8</v>
      </c>
    </row>
    <row r="190" spans="1:50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8836.51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10325.040000000001</v>
      </c>
      <c r="O190" s="145">
        <f t="shared" si="23"/>
        <v>3766.0125000000003</v>
      </c>
      <c r="P190" s="145">
        <f t="shared" si="24"/>
        <v>0</v>
      </c>
      <c r="Q190" s="159">
        <f>Valores!$C$20</f>
        <v>6630.2</v>
      </c>
      <c r="R190" s="159">
        <f>Valores!$D$4</f>
        <v>4398.46</v>
      </c>
      <c r="S190" s="145">
        <v>0</v>
      </c>
      <c r="T190" s="148">
        <f>IF($H$5="NO",Valores!$C$44,Valores!$C$44/2)</f>
        <v>2354.69</v>
      </c>
      <c r="U190" s="159">
        <f>Valores!$C$25</f>
        <v>3590.51</v>
      </c>
      <c r="V190" s="145">
        <f t="shared" si="30"/>
        <v>3590.51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50">
        <f>Valores!$C$30</f>
        <v>199.86</v>
      </c>
      <c r="AC190" s="145">
        <f t="shared" si="25"/>
        <v>0</v>
      </c>
      <c r="AD190" s="145">
        <f>Valores!$C$31</f>
        <v>199.86</v>
      </c>
      <c r="AE190" s="149">
        <v>0</v>
      </c>
      <c r="AF190" s="145">
        <f>INT(((AE190*Valores!$C$2)*100)+0.5)/100</f>
        <v>0</v>
      </c>
      <c r="AG190" s="145">
        <f>IF($H$5="NO",Valores!$C$59,Valores!$C$59/2)</f>
        <v>406.53</v>
      </c>
      <c r="AH190" s="145">
        <f>IF($H$5="NO",Valores!$C$61,Valores!$C$61/2)</f>
        <v>116.15</v>
      </c>
      <c r="AI190" s="151">
        <f t="shared" si="26"/>
        <v>40823.822500000009</v>
      </c>
      <c r="AJ190" s="159">
        <f>Valores!$C$36</f>
        <v>1046.83</v>
      </c>
      <c r="AK190" s="148">
        <f>Valores!$C$9</f>
        <v>0</v>
      </c>
      <c r="AL190" s="148">
        <f>Valores!$C$86</f>
        <v>6500</v>
      </c>
      <c r="AM190" s="148"/>
      <c r="AN190" s="150">
        <v>0</v>
      </c>
      <c r="AO190" s="152">
        <f t="shared" si="27"/>
        <v>7546.83</v>
      </c>
      <c r="AP190" s="154">
        <f>AI190*-Valores!$C$68</f>
        <v>-4490.6204750000006</v>
      </c>
      <c r="AQ190" s="154">
        <f>AI190*-Valores!$C$69</f>
        <v>0</v>
      </c>
      <c r="AR190" s="147">
        <f>AI190*-Valores!$C$70</f>
        <v>-1837.0720125000003</v>
      </c>
      <c r="AS190" s="147">
        <v>-159.43</v>
      </c>
      <c r="AT190" s="147">
        <f t="shared" si="28"/>
        <v>-53.83</v>
      </c>
      <c r="AU190" s="151">
        <f t="shared" si="29"/>
        <v>41829.700012500005</v>
      </c>
      <c r="AV190" s="155"/>
      <c r="AW190" s="155">
        <v>30</v>
      </c>
      <c r="AX190" s="140" t="s">
        <v>8</v>
      </c>
    </row>
    <row r="191" spans="1:50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10996.17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10325.040000000001</v>
      </c>
      <c r="O191" s="145">
        <f t="shared" si="23"/>
        <v>4096.9364999999998</v>
      </c>
      <c r="P191" s="145">
        <f t="shared" si="24"/>
        <v>0</v>
      </c>
      <c r="Q191" s="159">
        <f>Valores!$C$20</f>
        <v>6630.2</v>
      </c>
      <c r="R191" s="159">
        <f>Valores!$D$4</f>
        <v>4398.46</v>
      </c>
      <c r="S191" s="159">
        <f>Valores!$C$27</f>
        <v>4059.57</v>
      </c>
      <c r="T191" s="148">
        <f>IF($H$5="NO",Valores!$C$44,Valores!$C$44/2)</f>
        <v>2354.69</v>
      </c>
      <c r="U191" s="145">
        <f>Valores!$C$24</f>
        <v>3637.01</v>
      </c>
      <c r="V191" s="145">
        <f t="shared" si="30"/>
        <v>3637.01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50">
        <f>Valores!$C$30</f>
        <v>199.86</v>
      </c>
      <c r="AC191" s="145">
        <f t="shared" si="25"/>
        <v>0</v>
      </c>
      <c r="AD191" s="145">
        <f>Valores!$C$31</f>
        <v>199.86</v>
      </c>
      <c r="AE191" s="149">
        <v>0</v>
      </c>
      <c r="AF191" s="145">
        <f>INT(((AE191*Valores!$C$2)*100)+0.5)/100</f>
        <v>0</v>
      </c>
      <c r="AG191" s="145">
        <f>IF($H$5="NO",Valores!$C$59,Valores!$C$59/2)</f>
        <v>406.53</v>
      </c>
      <c r="AH191" s="145">
        <f>IF($H$5="NO",Valores!$C$61,Valores!$C$61/2)</f>
        <v>116.15</v>
      </c>
      <c r="AI191" s="151">
        <f t="shared" si="26"/>
        <v>47420.476500000004</v>
      </c>
      <c r="AJ191" s="159">
        <f>Valores!$C$36</f>
        <v>1046.83</v>
      </c>
      <c r="AK191" s="148">
        <f>Valores!$C$9</f>
        <v>0</v>
      </c>
      <c r="AL191" s="148">
        <f>Valores!$C$86</f>
        <v>6500</v>
      </c>
      <c r="AM191" s="148"/>
      <c r="AN191" s="150">
        <f>Valores!$C$51</f>
        <v>327.60000000000002</v>
      </c>
      <c r="AO191" s="152">
        <f t="shared" si="27"/>
        <v>7546.83</v>
      </c>
      <c r="AP191" s="154">
        <f>AI191*-Valores!$C$68</f>
        <v>-5216.2524150000008</v>
      </c>
      <c r="AQ191" s="154">
        <f>AI191*-Valores!$C$69</f>
        <v>0</v>
      </c>
      <c r="AR191" s="147">
        <f>AI191*-Valores!$C$70</f>
        <v>-2133.9214425</v>
      </c>
      <c r="AS191" s="147">
        <v>-159.43</v>
      </c>
      <c r="AT191" s="147">
        <f t="shared" si="28"/>
        <v>-53.83</v>
      </c>
      <c r="AU191" s="151">
        <f t="shared" si="29"/>
        <v>47403.872642499999</v>
      </c>
      <c r="AV191" s="155"/>
      <c r="AW191" s="155">
        <v>36</v>
      </c>
      <c r="AX191" s="140" t="s">
        <v>4</v>
      </c>
    </row>
    <row r="192" spans="1:50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9163.4699999999993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5162.5200000000004</v>
      </c>
      <c r="O192" s="145">
        <f t="shared" si="23"/>
        <v>3047.6534999999999</v>
      </c>
      <c r="P192" s="145">
        <f t="shared" si="24"/>
        <v>0</v>
      </c>
      <c r="Q192" s="159">
        <f>Valores!$C$20</f>
        <v>6630.2</v>
      </c>
      <c r="R192" s="159">
        <f>Valores!$D$4</f>
        <v>4398.46</v>
      </c>
      <c r="S192" s="145">
        <v>0</v>
      </c>
      <c r="T192" s="148">
        <f>IF($H$5="NO",Valores!$C$44,Valores!$C$44/2)</f>
        <v>2354.69</v>
      </c>
      <c r="U192" s="145">
        <f>Valores!$C$24</f>
        <v>3637.01</v>
      </c>
      <c r="V192" s="145">
        <f t="shared" si="30"/>
        <v>3637.01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50">
        <f>Valores!$C$30</f>
        <v>199.86</v>
      </c>
      <c r="AC192" s="145">
        <f t="shared" si="25"/>
        <v>0</v>
      </c>
      <c r="AD192" s="145">
        <f>Valores!$C$31</f>
        <v>199.86</v>
      </c>
      <c r="AE192" s="149">
        <v>0</v>
      </c>
      <c r="AF192" s="145">
        <f>INT(((AE192*Valores!$C$2)*100)+0.5)/100</f>
        <v>0</v>
      </c>
      <c r="AG192" s="145">
        <f>IF($H$5="NO",Valores!$C$59,Valores!$C$59/2)</f>
        <v>406.53</v>
      </c>
      <c r="AH192" s="145">
        <f>IF($H$5="NO",Valores!$C$61,Valores!$C$61/2)</f>
        <v>116.15</v>
      </c>
      <c r="AI192" s="151">
        <f t="shared" si="26"/>
        <v>35316.4035</v>
      </c>
      <c r="AJ192" s="159">
        <f>Valores!$C$36</f>
        <v>1046.83</v>
      </c>
      <c r="AK192" s="148">
        <f>Valores!$C$9</f>
        <v>0</v>
      </c>
      <c r="AL192" s="148">
        <f>Valores!$C$86</f>
        <v>6500</v>
      </c>
      <c r="AM192" s="148"/>
      <c r="AN192" s="150">
        <f>Valores!$C$51</f>
        <v>327.60000000000002</v>
      </c>
      <c r="AO192" s="152">
        <f t="shared" si="27"/>
        <v>7546.83</v>
      </c>
      <c r="AP192" s="154">
        <f>AI192*-Valores!$C$68</f>
        <v>-3884.8043849999999</v>
      </c>
      <c r="AQ192" s="154">
        <f>AI192*-Valores!$C$69</f>
        <v>0</v>
      </c>
      <c r="AR192" s="147">
        <f>AI192*-Valores!$C$70</f>
        <v>-1589.2381574999999</v>
      </c>
      <c r="AS192" s="147">
        <v>-159.43</v>
      </c>
      <c r="AT192" s="147">
        <f t="shared" si="28"/>
        <v>-53.83</v>
      </c>
      <c r="AU192" s="151">
        <f t="shared" si="29"/>
        <v>37175.930957499993</v>
      </c>
      <c r="AV192" s="155"/>
      <c r="AW192" s="155"/>
      <c r="AX192" s="140" t="s">
        <v>4</v>
      </c>
    </row>
    <row r="193" spans="1:50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8354.68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5678.77</v>
      </c>
      <c r="O193" s="145">
        <f t="shared" si="23"/>
        <v>2889.0419999999999</v>
      </c>
      <c r="P193" s="145">
        <f t="shared" si="24"/>
        <v>0</v>
      </c>
      <c r="Q193" s="159">
        <f>Valores!$C$20</f>
        <v>6630.2</v>
      </c>
      <c r="R193" s="159">
        <f>Valores!$D$4</f>
        <v>4398.46</v>
      </c>
      <c r="S193" s="159">
        <f>Valores!$C$28</f>
        <v>3757.61</v>
      </c>
      <c r="T193" s="148">
        <f>IF($H$5="NO",Valores!$C$43,Valores!$C$43/2)</f>
        <v>1589.82</v>
      </c>
      <c r="U193" s="145">
        <f>Valores!$C$24</f>
        <v>3637.01</v>
      </c>
      <c r="V193" s="145">
        <f t="shared" si="30"/>
        <v>3637.01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50">
        <f>Valores!$C$30</f>
        <v>199.86</v>
      </c>
      <c r="AC193" s="145">
        <f t="shared" si="25"/>
        <v>0</v>
      </c>
      <c r="AD193" s="145">
        <f>Valores!$C$31</f>
        <v>199.86</v>
      </c>
      <c r="AE193" s="149">
        <v>0</v>
      </c>
      <c r="AF193" s="145">
        <f>INT(((AE193*Valores!$C$2)*100)+0.5)/100</f>
        <v>0</v>
      </c>
      <c r="AG193" s="145">
        <f>IF($H$5="NO",Valores!$C$59,Valores!$C$59/2)</f>
        <v>406.53</v>
      </c>
      <c r="AH193" s="145">
        <f>IF($H$5="NO",Valores!$C$61,Valores!$C$61/2)</f>
        <v>116.15</v>
      </c>
      <c r="AI193" s="151">
        <f t="shared" si="26"/>
        <v>37857.992000000006</v>
      </c>
      <c r="AJ193" s="159">
        <f>Valores!$C$36</f>
        <v>1046.83</v>
      </c>
      <c r="AK193" s="148">
        <f>Valores!$C$8</f>
        <v>0</v>
      </c>
      <c r="AL193" s="148">
        <f>Valores!$C$84</f>
        <v>3250</v>
      </c>
      <c r="AM193" s="148"/>
      <c r="AN193" s="150">
        <v>0</v>
      </c>
      <c r="AO193" s="152">
        <f t="shared" si="27"/>
        <v>4296.83</v>
      </c>
      <c r="AP193" s="154">
        <f>AI193*-Valores!$C$68</f>
        <v>-4164.3791200000005</v>
      </c>
      <c r="AQ193" s="154">
        <f>AI193*-Valores!$C$69</f>
        <v>0</v>
      </c>
      <c r="AR193" s="147">
        <f>AI193*-Valores!$C$70</f>
        <v>-1703.6096400000001</v>
      </c>
      <c r="AS193" s="147">
        <v>-159.43</v>
      </c>
      <c r="AT193" s="147">
        <f t="shared" si="28"/>
        <v>-53.83</v>
      </c>
      <c r="AU193" s="151">
        <f t="shared" si="29"/>
        <v>36073.573240000005</v>
      </c>
      <c r="AV193" s="155"/>
      <c r="AW193" s="155">
        <v>18</v>
      </c>
      <c r="AX193" s="140" t="s">
        <v>4</v>
      </c>
    </row>
    <row r="194" spans="1:50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851.82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150.00450000000001</v>
      </c>
      <c r="P194" s="145">
        <f t="shared" si="24"/>
        <v>0</v>
      </c>
      <c r="Q194" s="159">
        <f>Valores!$C$14*D194</f>
        <v>251.17</v>
      </c>
      <c r="R194" s="159">
        <f>IF(D194&lt;15,(Valores!$E$4*D194),Valores!$D$4)</f>
        <v>293.23</v>
      </c>
      <c r="S194" s="145">
        <v>0</v>
      </c>
      <c r="T194" s="148">
        <f>IF($H$5="NO",IF(Valores!$C$46*D194&gt;Valores!$C$44,Valores!$C$44,Valores!$C$46*D194),IF(Valores!$C$46*D194&gt;Valores!$C$44,Valores!$C$44,Valores!$C$46*D194)/2)</f>
        <v>66.75</v>
      </c>
      <c r="U194" s="159">
        <f>Valores!$C$23*D194</f>
        <v>81.459999999999994</v>
      </c>
      <c r="V194" s="145">
        <f t="shared" si="30"/>
        <v>81.459999999999994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50">
        <f>IF((Valores!$C$33)*D194&gt;Valores!$F$33,Valores!$F$33,(Valores!$C$33)*D194)</f>
        <v>8.0038400000000003</v>
      </c>
      <c r="AC194" s="145">
        <f t="shared" si="25"/>
        <v>0</v>
      </c>
      <c r="AD194" s="145">
        <f>IF(Valores!$C$34*D194&gt;Valores!$F$34,Valores!$F$34,Valores!$C$34*D194)</f>
        <v>6.662656000000001</v>
      </c>
      <c r="AE194" s="149">
        <v>0</v>
      </c>
      <c r="AF194" s="145">
        <f>INT(((AE194*Valores!$C$2)*100)+0.5)/100</f>
        <v>0</v>
      </c>
      <c r="AG194" s="145">
        <f>IF($H$5="NO",IF(Valores!$D$59*'Escala Docente'!D194&gt;Valores!$F$59,Valores!$F$59,Valores!$D$59*'Escala Docente'!D194),IF(Valores!$D$59*'Escala Docente'!D194&gt;Valores!$F$59,Valores!$F$59,Valores!$D$59*'Escala Docente'!D194)/2)</f>
        <v>27.102399999999999</v>
      </c>
      <c r="AH194" s="145">
        <f>IF($H$5="NO",IF(Valores!$D$61*D194&gt;Valores!$F$61,Valores!$F$61,Valores!$D$61*D194),IF(Valores!$D$61*D194&gt;Valores!$F$61,Valores!$F$61,Valores!$D$61*D194)/2)</f>
        <v>7.7442000000000002</v>
      </c>
      <c r="AI194" s="151">
        <f t="shared" si="26"/>
        <v>1743.9475960000002</v>
      </c>
      <c r="AJ194" s="159">
        <f>IF(Valores!$C$37*D194&gt;Valores!$F$37,Valores!$F$37,Valores!$C$37*D194)</f>
        <v>69.790000000000006</v>
      </c>
      <c r="AK194" s="148">
        <f>IF(Valores!$C$11*D194&gt;Valores!$F$11,Valores!$F$11,Valores!$C$11*D194)</f>
        <v>0</v>
      </c>
      <c r="AL194" s="148">
        <f>IF(Valores!$C$87*D194&gt;Valores!$C$86,Valores!$C$86,Valores!$C$87*D194)</f>
        <v>162.5</v>
      </c>
      <c r="AM194" s="148"/>
      <c r="AN194" s="150">
        <f>IF(Valores!$C$57*D194&gt;Valores!$F$57,Valores!$F$57,Valores!$C$57*D194)</f>
        <v>14.2</v>
      </c>
      <c r="AO194" s="152">
        <f t="shared" si="27"/>
        <v>232.29000000000002</v>
      </c>
      <c r="AP194" s="154">
        <f>AI194*-Valores!$C$68</f>
        <v>-191.83423556000002</v>
      </c>
      <c r="AQ194" s="154">
        <f>AI194*-Valores!$C$69</f>
        <v>0</v>
      </c>
      <c r="AR194" s="147">
        <f>AI194*-Valores!$C$70</f>
        <v>-78.477641820000002</v>
      </c>
      <c r="AS194" s="147">
        <v>-159.43</v>
      </c>
      <c r="AT194" s="147">
        <f t="shared" si="28"/>
        <v>-53.83</v>
      </c>
      <c r="AU194" s="151">
        <f t="shared" si="29"/>
        <v>1492.6657186200002</v>
      </c>
      <c r="AV194" s="155"/>
      <c r="AW194" s="155">
        <f t="shared" ref="AW194:AW225" si="33">4*D194</f>
        <v>4</v>
      </c>
      <c r="AX194" s="140" t="s">
        <v>4</v>
      </c>
    </row>
    <row r="195" spans="1:50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1703.63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300.00749999999999</v>
      </c>
      <c r="P195" s="145">
        <f t="shared" si="24"/>
        <v>0</v>
      </c>
      <c r="Q195" s="159">
        <f>Valores!$C$14*D195</f>
        <v>502.34</v>
      </c>
      <c r="R195" s="159">
        <f>IF(D195&lt;15,(Valores!$E$4*D195),Valores!$D$4)</f>
        <v>586.46</v>
      </c>
      <c r="S195" s="145">
        <v>0</v>
      </c>
      <c r="T195" s="148">
        <f>IF($H$5="NO",IF(Valores!$C$46*D195&gt;Valores!$C$44,Valores!$C$44,Valores!$C$46*D195),IF(Valores!$C$46*D195&gt;Valores!$C$44,Valores!$C$44,Valores!$C$46*D195)/2)</f>
        <v>133.5</v>
      </c>
      <c r="U195" s="159">
        <f>Valores!$C$23*D195</f>
        <v>162.91999999999999</v>
      </c>
      <c r="V195" s="145">
        <f t="shared" si="30"/>
        <v>162.91999999999999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50">
        <f>IF((Valores!$C$33)*D195&gt;Valores!$F$33,Valores!$F$33,(Valores!$C$33)*D195)</f>
        <v>16.007680000000001</v>
      </c>
      <c r="AC195" s="145">
        <f t="shared" si="25"/>
        <v>0</v>
      </c>
      <c r="AD195" s="145">
        <f>IF(Valores!$C$34*D195&gt;Valores!$F$34,Valores!$F$34,Valores!$C$34*D195)</f>
        <v>13.325312000000002</v>
      </c>
      <c r="AE195" s="149">
        <v>0</v>
      </c>
      <c r="AF195" s="145">
        <f>INT(((AE195*Valores!$C$2)*100)+0.5)/100</f>
        <v>0</v>
      </c>
      <c r="AG195" s="145">
        <f>IF($H$5="NO",IF(Valores!$D$59*'Escala Docente'!D195&gt;Valores!$F$59,Valores!$F$59,Valores!$D$59*'Escala Docente'!D195),IF(Valores!$D$59*'Escala Docente'!D195&gt;Valores!$F$59,Valores!$F$59,Valores!$D$59*'Escala Docente'!D195)/2)</f>
        <v>54.204799999999999</v>
      </c>
      <c r="AH195" s="145">
        <f>IF($H$5="NO",IF(Valores!$D$61*D195&gt;Valores!$F$61,Valores!$F$61,Valores!$D$61*D195),IF(Valores!$D$61*D195&gt;Valores!$F$61,Valores!$F$61,Valores!$D$61*D195)/2)</f>
        <v>15.4884</v>
      </c>
      <c r="AI195" s="151">
        <f t="shared" si="26"/>
        <v>3487.8836920000003</v>
      </c>
      <c r="AJ195" s="159">
        <f>IF(Valores!$C$37*D195&gt;Valores!$F$37,Valores!$F$37,Valores!$C$37*D195)</f>
        <v>139.58000000000001</v>
      </c>
      <c r="AK195" s="148">
        <f>IF(Valores!$C$11*D195&gt;Valores!$F$11,Valores!$F$11,Valores!$C$11*D195)</f>
        <v>0</v>
      </c>
      <c r="AL195" s="148">
        <f>IF(Valores!$C$87*D195&gt;Valores!$C$86,Valores!$C$86,Valores!$C$87*D195)</f>
        <v>325</v>
      </c>
      <c r="AM195" s="148"/>
      <c r="AN195" s="150">
        <f>IF(Valores!$C$57*D195&gt;Valores!$F$57,Valores!$F$57,Valores!$C$57*D195)</f>
        <v>28.4</v>
      </c>
      <c r="AO195" s="152">
        <f t="shared" si="27"/>
        <v>464.58000000000004</v>
      </c>
      <c r="AP195" s="154">
        <f>AI195*-Valores!$C$68</f>
        <v>-383.66720612000006</v>
      </c>
      <c r="AQ195" s="154">
        <f>AI195*-Valores!$C$69</f>
        <v>0</v>
      </c>
      <c r="AR195" s="147">
        <f>AI195*-Valores!$C$70</f>
        <v>-156.95476614</v>
      </c>
      <c r="AS195" s="147">
        <v>-159.43</v>
      </c>
      <c r="AT195" s="147">
        <f t="shared" si="28"/>
        <v>-53.83</v>
      </c>
      <c r="AU195" s="151">
        <f t="shared" si="29"/>
        <v>3198.5817197400002</v>
      </c>
      <c r="AV195" s="155"/>
      <c r="AW195" s="155">
        <f t="shared" si="33"/>
        <v>8</v>
      </c>
      <c r="AX195" s="140" t="s">
        <v>4</v>
      </c>
    </row>
    <row r="196" spans="1:50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2555.4499999999998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450.012</v>
      </c>
      <c r="P196" s="145">
        <f t="shared" si="24"/>
        <v>0</v>
      </c>
      <c r="Q196" s="159">
        <f>Valores!$C$14*D196</f>
        <v>753.51</v>
      </c>
      <c r="R196" s="159">
        <f>IF(D196&lt;15,(Valores!$E$4*D196),Valores!$D$4)</f>
        <v>879.69</v>
      </c>
      <c r="S196" s="145">
        <v>0</v>
      </c>
      <c r="T196" s="148">
        <f>IF($H$5="NO",IF(Valores!$C$46*D196&gt;Valores!$C$44,Valores!$C$44,Valores!$C$46*D196),IF(Valores!$C$46*D196&gt;Valores!$C$44,Valores!$C$44,Valores!$C$46*D196)/2)</f>
        <v>200.25</v>
      </c>
      <c r="U196" s="159">
        <f>Valores!$C$23*D196</f>
        <v>244.38</v>
      </c>
      <c r="V196" s="145">
        <f t="shared" si="30"/>
        <v>244.38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50">
        <f>IF((Valores!$C$33)*D196&gt;Valores!$F$33,Valores!$F$33,(Valores!$C$33)*D196)</f>
        <v>24.011520000000001</v>
      </c>
      <c r="AC196" s="145">
        <f t="shared" si="25"/>
        <v>0</v>
      </c>
      <c r="AD196" s="145">
        <f>IF(Valores!$C$34*D196&gt;Valores!$F$34,Valores!$F$34,Valores!$C$34*D196)</f>
        <v>19.987968000000002</v>
      </c>
      <c r="AE196" s="149">
        <v>0</v>
      </c>
      <c r="AF196" s="145">
        <f>INT(((AE196*Valores!$C$2)*100)+0.5)/100</f>
        <v>0</v>
      </c>
      <c r="AG196" s="145">
        <f>IF($H$5="NO",IF(Valores!$D$59*'Escala Docente'!D196&gt;Valores!$F$59,Valores!$F$59,Valores!$D$59*'Escala Docente'!D196),IF(Valores!$D$59*'Escala Docente'!D196&gt;Valores!$F$59,Valores!$F$59,Valores!$D$59*'Escala Docente'!D196)/2)</f>
        <v>81.307199999999995</v>
      </c>
      <c r="AH196" s="145">
        <f>IF($H$5="NO",IF(Valores!$D$61*D196&gt;Valores!$F$61,Valores!$F$61,Valores!$D$61*D196),IF(Valores!$D$61*D196&gt;Valores!$F$61,Valores!$F$61,Valores!$D$61*D196)/2)</f>
        <v>23.232600000000001</v>
      </c>
      <c r="AI196" s="151">
        <f t="shared" si="26"/>
        <v>5231.8312880000012</v>
      </c>
      <c r="AJ196" s="159">
        <f>IF(Valores!$C$37*D196&gt;Valores!$F$37,Valores!$F$37,Valores!$C$37*D196)</f>
        <v>209.37</v>
      </c>
      <c r="AK196" s="148">
        <f>IF(Valores!$C$11*D196&gt;Valores!$F$11,Valores!$F$11,Valores!$C$11*D196)</f>
        <v>0</v>
      </c>
      <c r="AL196" s="148">
        <f>IF(Valores!$C$87*D196&gt;Valores!$C$86,Valores!$C$86,Valores!$C$87*D196)</f>
        <v>487.5</v>
      </c>
      <c r="AM196" s="148"/>
      <c r="AN196" s="150">
        <f>IF(Valores!$C$57*D196&gt;Valores!$F$57,Valores!$F$57,Valores!$C$57*D196)</f>
        <v>42.599999999999994</v>
      </c>
      <c r="AO196" s="152">
        <f t="shared" si="27"/>
        <v>696.87</v>
      </c>
      <c r="AP196" s="154">
        <f>AI196*-Valores!$C$68</f>
        <v>-575.50144168000008</v>
      </c>
      <c r="AQ196" s="154">
        <f>AI196*-Valores!$C$69</f>
        <v>0</v>
      </c>
      <c r="AR196" s="147">
        <f>AI196*-Valores!$C$70</f>
        <v>-235.43240796000003</v>
      </c>
      <c r="AS196" s="147">
        <v>-159.43</v>
      </c>
      <c r="AT196" s="147">
        <f t="shared" si="28"/>
        <v>-53.83</v>
      </c>
      <c r="AU196" s="151">
        <f t="shared" si="29"/>
        <v>4904.5074383600004</v>
      </c>
      <c r="AV196" s="155"/>
      <c r="AW196" s="155">
        <f t="shared" si="33"/>
        <v>12</v>
      </c>
      <c r="AX196" s="140" t="s">
        <v>4</v>
      </c>
    </row>
    <row r="197" spans="1:50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3407.26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600.01499999999999</v>
      </c>
      <c r="P197" s="145">
        <f t="shared" si="24"/>
        <v>0</v>
      </c>
      <c r="Q197" s="159">
        <f>Valores!$C$14*D197</f>
        <v>1004.68</v>
      </c>
      <c r="R197" s="159">
        <f>IF(D197&lt;15,(Valores!$E$4*D197),Valores!$D$4)</f>
        <v>1172.92</v>
      </c>
      <c r="S197" s="145">
        <v>0</v>
      </c>
      <c r="T197" s="148">
        <f>IF($H$5="NO",IF(Valores!$C$46*D197&gt;Valores!$C$44,Valores!$C$44,Valores!$C$46*D197),IF(Valores!$C$46*D197&gt;Valores!$C$44,Valores!$C$44,Valores!$C$46*D197)/2)</f>
        <v>267</v>
      </c>
      <c r="U197" s="159">
        <f>Valores!$C$23*D197</f>
        <v>325.83999999999997</v>
      </c>
      <c r="V197" s="145">
        <f t="shared" si="30"/>
        <v>325.83999999999997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50">
        <f>IF((Valores!$C$33)*D197&gt;Valores!$F$33,Valores!$F$33,(Valores!$C$33)*D197)</f>
        <v>32.015360000000001</v>
      </c>
      <c r="AC197" s="145">
        <f t="shared" si="25"/>
        <v>0</v>
      </c>
      <c r="AD197" s="145">
        <f>IF(Valores!$C$34*D197&gt;Valores!$F$34,Valores!$F$34,Valores!$C$34*D197)</f>
        <v>26.650624000000004</v>
      </c>
      <c r="AE197" s="149">
        <v>0</v>
      </c>
      <c r="AF197" s="145">
        <f>INT(((AE197*Valores!$C$2)*100)+0.5)/100</f>
        <v>0</v>
      </c>
      <c r="AG197" s="145">
        <f>IF($H$5="NO",IF(Valores!$D$59*'Escala Docente'!D197&gt;Valores!$F$59,Valores!$F$59,Valores!$D$59*'Escala Docente'!D197),IF(Valores!$D$59*'Escala Docente'!D197&gt;Valores!$F$59,Valores!$F$59,Valores!$D$59*'Escala Docente'!D197)/2)</f>
        <v>108.4096</v>
      </c>
      <c r="AH197" s="145">
        <f>IF($H$5="NO",IF(Valores!$D$61*D197&gt;Valores!$F$61,Valores!$F$61,Valores!$D$61*D197),IF(Valores!$D$61*D197&gt;Valores!$F$61,Valores!$F$61,Valores!$D$61*D197)/2)</f>
        <v>30.976800000000001</v>
      </c>
      <c r="AI197" s="151">
        <f t="shared" si="26"/>
        <v>6975.7673840000007</v>
      </c>
      <c r="AJ197" s="159">
        <f>IF(Valores!$C$37*D197&gt;Valores!$F$37,Valores!$F$37,Valores!$C$37*D197)</f>
        <v>279.16000000000003</v>
      </c>
      <c r="AK197" s="148">
        <f>IF(Valores!$C$11*D197&gt;Valores!$F$11,Valores!$F$11,Valores!$C$11*D197)</f>
        <v>0</v>
      </c>
      <c r="AL197" s="148">
        <f>IF(Valores!$C$87*D197&gt;Valores!$C$86,Valores!$C$86,Valores!$C$87*D197)</f>
        <v>650</v>
      </c>
      <c r="AM197" s="148"/>
      <c r="AN197" s="150">
        <f>IF(Valores!$C$57*D197&gt;Valores!$F$57,Valores!$F$57,Valores!$C$57*D197)</f>
        <v>56.8</v>
      </c>
      <c r="AO197" s="152">
        <f t="shared" si="27"/>
        <v>929.16000000000008</v>
      </c>
      <c r="AP197" s="154">
        <f>AI197*-Valores!$C$68</f>
        <v>-767.33441224000012</v>
      </c>
      <c r="AQ197" s="154">
        <f>AI197*-Valores!$C$69</f>
        <v>0</v>
      </c>
      <c r="AR197" s="147">
        <f>AI197*-Valores!$C$70</f>
        <v>-313.90953228000001</v>
      </c>
      <c r="AS197" s="147">
        <v>-159.43</v>
      </c>
      <c r="AT197" s="147">
        <f t="shared" si="28"/>
        <v>-53.83</v>
      </c>
      <c r="AU197" s="151">
        <f t="shared" si="29"/>
        <v>6610.4234394799996</v>
      </c>
      <c r="AV197" s="155"/>
      <c r="AW197" s="155">
        <f t="shared" si="33"/>
        <v>16</v>
      </c>
      <c r="AX197" s="140" t="s">
        <v>4</v>
      </c>
    </row>
    <row r="198" spans="1:50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4259.08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750.01949999999999</v>
      </c>
      <c r="P198" s="145">
        <f t="shared" si="24"/>
        <v>0</v>
      </c>
      <c r="Q198" s="159">
        <f>Valores!$C$14*D198</f>
        <v>1255.8499999999999</v>
      </c>
      <c r="R198" s="159">
        <f>IF(D198&lt;15,(Valores!$E$4*D198),Valores!$D$4)</f>
        <v>1466.15</v>
      </c>
      <c r="S198" s="145">
        <v>0</v>
      </c>
      <c r="T198" s="148">
        <f>IF($H$5="NO",IF(Valores!$C$46*D198&gt;Valores!$C$44,Valores!$C$44,Valores!$C$46*D198),IF(Valores!$C$46*D198&gt;Valores!$C$44,Valores!$C$44,Valores!$C$46*D198)/2)</f>
        <v>333.75</v>
      </c>
      <c r="U198" s="159">
        <f>Valores!$C$23*D198</f>
        <v>407.29999999999995</v>
      </c>
      <c r="V198" s="145">
        <f t="shared" si="30"/>
        <v>407.29999999999995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50">
        <f>IF((Valores!$C$33)*D198&gt;Valores!$F$33,Valores!$F$33,(Valores!$C$33)*D198)</f>
        <v>40.019199999999998</v>
      </c>
      <c r="AC198" s="145">
        <f t="shared" si="25"/>
        <v>0</v>
      </c>
      <c r="AD198" s="145">
        <f>IF(Valores!$C$34*D198&gt;Valores!$F$34,Valores!$F$34,Valores!$C$34*D198)</f>
        <v>33.313280000000006</v>
      </c>
      <c r="AE198" s="149">
        <v>0</v>
      </c>
      <c r="AF198" s="145">
        <f>INT(((AE198*Valores!$C$2)*100)+0.5)/100</f>
        <v>0</v>
      </c>
      <c r="AG198" s="145">
        <f>IF($H$5="NO",IF(Valores!$D$59*'Escala Docente'!D198&gt;Valores!$F$59,Valores!$F$59,Valores!$D$59*'Escala Docente'!D198),IF(Valores!$D$59*'Escala Docente'!D198&gt;Valores!$F$59,Valores!$F$59,Valores!$D$59*'Escala Docente'!D198)/2)</f>
        <v>135.512</v>
      </c>
      <c r="AH198" s="145">
        <f>IF($H$5="NO",IF(Valores!$D$61*D198&gt;Valores!$F$61,Valores!$F$61,Valores!$D$61*D198),IF(Valores!$D$61*D198&gt;Valores!$F$61,Valores!$F$61,Valores!$D$61*D198)/2)</f>
        <v>38.721000000000004</v>
      </c>
      <c r="AI198" s="151">
        <f t="shared" si="26"/>
        <v>8719.7149800000007</v>
      </c>
      <c r="AJ198" s="159">
        <f>IF(Valores!$C$37*D198&gt;Valores!$F$37,Valores!$F$37,Valores!$C$37*D198)</f>
        <v>348.95000000000005</v>
      </c>
      <c r="AK198" s="148">
        <f>IF(Valores!$C$11*D198&gt;Valores!$F$11,Valores!$F$11,Valores!$C$11*D198)</f>
        <v>0</v>
      </c>
      <c r="AL198" s="148">
        <f>IF(Valores!$C$87*D198&gt;Valores!$C$86,Valores!$C$86,Valores!$C$87*D198)</f>
        <v>812.5</v>
      </c>
      <c r="AM198" s="148"/>
      <c r="AN198" s="150">
        <f>IF(Valores!$C$57*D198&gt;Valores!$F$57,Valores!$F$57,Valores!$C$57*D198)</f>
        <v>71</v>
      </c>
      <c r="AO198" s="152">
        <f t="shared" si="27"/>
        <v>1161.45</v>
      </c>
      <c r="AP198" s="154">
        <f>AI198*-Valores!$C$68</f>
        <v>-959.16864780000003</v>
      </c>
      <c r="AQ198" s="154">
        <f>AI198*-Valores!$C$69</f>
        <v>0</v>
      </c>
      <c r="AR198" s="147">
        <f>AI198*-Valores!$C$70</f>
        <v>-392.38717410000004</v>
      </c>
      <c r="AS198" s="147">
        <v>-159.43</v>
      </c>
      <c r="AT198" s="147">
        <f t="shared" si="28"/>
        <v>-53.83</v>
      </c>
      <c r="AU198" s="151">
        <f t="shared" si="29"/>
        <v>8316.3491581000017</v>
      </c>
      <c r="AV198" s="155"/>
      <c r="AW198" s="155">
        <f t="shared" si="33"/>
        <v>20</v>
      </c>
      <c r="AX198" s="140" t="s">
        <v>4</v>
      </c>
    </row>
    <row r="199" spans="1:50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5110.8900000000003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900.02250000000004</v>
      </c>
      <c r="P199" s="145">
        <f t="shared" si="24"/>
        <v>0</v>
      </c>
      <c r="Q199" s="159">
        <f>Valores!$C$14*D199</f>
        <v>1507.02</v>
      </c>
      <c r="R199" s="159">
        <f>IF(D199&lt;15,(Valores!$E$4*D199),Valores!$D$4)</f>
        <v>1759.38</v>
      </c>
      <c r="S199" s="145">
        <v>0</v>
      </c>
      <c r="T199" s="148">
        <f>IF($H$5="NO",IF(Valores!$C$46*D199&gt;Valores!$C$44,Valores!$C$44,Valores!$C$46*D199),IF(Valores!$C$46*D199&gt;Valores!$C$44,Valores!$C$44,Valores!$C$46*D199)/2)</f>
        <v>400.5</v>
      </c>
      <c r="U199" s="159">
        <f>Valores!$C$23*D199</f>
        <v>488.76</v>
      </c>
      <c r="V199" s="145">
        <f t="shared" si="30"/>
        <v>488.76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50">
        <f>IF((Valores!$C$33)*D199&gt;Valores!$F$33,Valores!$F$33,(Valores!$C$33)*D199)</f>
        <v>48.023040000000002</v>
      </c>
      <c r="AC199" s="145">
        <f t="shared" si="25"/>
        <v>0</v>
      </c>
      <c r="AD199" s="145">
        <f>IF(Valores!$C$34*D199&gt;Valores!$F$34,Valores!$F$34,Valores!$C$34*D199)</f>
        <v>39.975936000000004</v>
      </c>
      <c r="AE199" s="149">
        <v>0</v>
      </c>
      <c r="AF199" s="145">
        <f>INT(((AE199*Valores!$C$2)*100)+0.5)/100</f>
        <v>0</v>
      </c>
      <c r="AG199" s="145">
        <f>IF($H$5="NO",IF(Valores!$D$59*'Escala Docente'!D199&gt;Valores!$F$59,Valores!$F$59,Valores!$D$59*'Escala Docente'!D199),IF(Valores!$D$59*'Escala Docente'!D199&gt;Valores!$F$59,Valores!$F$59,Valores!$D$59*'Escala Docente'!D199)/2)</f>
        <v>162.61439999999999</v>
      </c>
      <c r="AH199" s="145">
        <f>IF($H$5="NO",IF(Valores!$D$61*D199&gt;Valores!$F$61,Valores!$F$61,Valores!$D$61*D199),IF(Valores!$D$61*D199&gt;Valores!$F$61,Valores!$F$61,Valores!$D$61*D199)/2)</f>
        <v>46.465200000000003</v>
      </c>
      <c r="AI199" s="151">
        <f t="shared" si="26"/>
        <v>10463.651076000002</v>
      </c>
      <c r="AJ199" s="159">
        <f>IF(Valores!$C$37*D199&gt;Valores!$F$37,Valores!$F$37,Valores!$C$37*D199)</f>
        <v>418.74</v>
      </c>
      <c r="AK199" s="148">
        <f>IF(Valores!$C$11*D199&gt;Valores!$F$11,Valores!$F$11,Valores!$C$11*D199)</f>
        <v>0</v>
      </c>
      <c r="AL199" s="148">
        <f>IF(Valores!$C$87*D199&gt;Valores!$C$86,Valores!$C$86,Valores!$C$87*D199)</f>
        <v>975</v>
      </c>
      <c r="AM199" s="148"/>
      <c r="AN199" s="150">
        <f>IF(Valores!$C$57*D199&gt;Valores!$F$57,Valores!$F$57,Valores!$C$57*D199)</f>
        <v>85.199999999999989</v>
      </c>
      <c r="AO199" s="152">
        <f t="shared" si="27"/>
        <v>1393.74</v>
      </c>
      <c r="AP199" s="154">
        <f>AI199*-Valores!$C$68</f>
        <v>-1151.0016183600003</v>
      </c>
      <c r="AQ199" s="154">
        <f>AI199*-Valores!$C$69</f>
        <v>0</v>
      </c>
      <c r="AR199" s="147">
        <f>AI199*-Valores!$C$70</f>
        <v>-470.86429842000007</v>
      </c>
      <c r="AS199" s="147">
        <v>-159.43</v>
      </c>
      <c r="AT199" s="147">
        <f t="shared" si="28"/>
        <v>-53.83</v>
      </c>
      <c r="AU199" s="151">
        <f t="shared" si="29"/>
        <v>10022.265159220002</v>
      </c>
      <c r="AV199" s="155"/>
      <c r="AW199" s="155">
        <f t="shared" si="33"/>
        <v>24</v>
      </c>
      <c r="AX199" s="140" t="s">
        <v>4</v>
      </c>
    </row>
    <row r="200" spans="1:50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5962.71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1050.027</v>
      </c>
      <c r="P200" s="145">
        <f t="shared" ref="P200:P263" si="36">SUM(H200,J200,L200,N200,Z200,T200)*$J$2</f>
        <v>0</v>
      </c>
      <c r="Q200" s="159">
        <f>Valores!$C$14*D200</f>
        <v>1758.1899999999998</v>
      </c>
      <c r="R200" s="159">
        <f>IF(D200&lt;15,(Valores!$E$4*D200),Valores!$D$4)</f>
        <v>2052.61</v>
      </c>
      <c r="S200" s="145">
        <v>0</v>
      </c>
      <c r="T200" s="148">
        <f>IF($H$5="NO",IF(Valores!$C$46*D200&gt;Valores!$C$44,Valores!$C$44,Valores!$C$46*D200),IF(Valores!$C$46*D200&gt;Valores!$C$44,Valores!$C$44,Valores!$C$46*D200)/2)</f>
        <v>467.25</v>
      </c>
      <c r="U200" s="159">
        <f>Valores!$C$23*D200</f>
        <v>570.21999999999991</v>
      </c>
      <c r="V200" s="145">
        <f t="shared" si="30"/>
        <v>570.21999999999991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50">
        <f>IF((Valores!$C$33)*D200&gt;Valores!$F$33,Valores!$F$33,(Valores!$C$33)*D200)</f>
        <v>56.026880000000006</v>
      </c>
      <c r="AC200" s="145">
        <f t="shared" si="25"/>
        <v>0</v>
      </c>
      <c r="AD200" s="145">
        <f>IF(Valores!$C$34*D200&gt;Valores!$F$34,Valores!$F$34,Valores!$C$34*D200)</f>
        <v>46.63859200000001</v>
      </c>
      <c r="AE200" s="149">
        <v>0</v>
      </c>
      <c r="AF200" s="145">
        <f>INT(((AE200*Valores!$C$2)*100)+0.5)/100</f>
        <v>0</v>
      </c>
      <c r="AG200" s="145">
        <f>IF($H$5="NO",IF(Valores!$D$59*'Escala Docente'!D200&gt;Valores!$F$59,Valores!$F$59,Valores!$D$59*'Escala Docente'!D200),IF(Valores!$D$59*'Escala Docente'!D200&gt;Valores!$F$59,Valores!$F$59,Valores!$D$59*'Escala Docente'!D200)/2)</f>
        <v>189.71680000000001</v>
      </c>
      <c r="AH200" s="145">
        <f>IF($H$5="NO",IF(Valores!$D$61*D200&gt;Valores!$F$61,Valores!$F$61,Valores!$D$61*D200),IF(Valores!$D$61*D200&gt;Valores!$F$61,Valores!$F$61,Valores!$D$61*D200)/2)</f>
        <v>54.209400000000002</v>
      </c>
      <c r="AI200" s="151">
        <f t="shared" si="26"/>
        <v>12207.598671999998</v>
      </c>
      <c r="AJ200" s="159">
        <f>IF(Valores!$C$37*D200&gt;Valores!$F$37,Valores!$F$37,Valores!$C$37*D200)</f>
        <v>488.53000000000003</v>
      </c>
      <c r="AK200" s="148">
        <f>IF(Valores!$C$11*D200&gt;Valores!$F$11,Valores!$F$11,Valores!$C$11*D200)</f>
        <v>0</v>
      </c>
      <c r="AL200" s="148">
        <f>IF(Valores!$C$87*D200&gt;Valores!$C$86,Valores!$C$86,Valores!$C$87*D200)</f>
        <v>1137.5</v>
      </c>
      <c r="AM200" s="148"/>
      <c r="AN200" s="150">
        <f>IF(Valores!$C$57*D200&gt;Valores!$F$57,Valores!$F$57,Valores!$C$57*D200)</f>
        <v>99.399999999999991</v>
      </c>
      <c r="AO200" s="152">
        <f t="shared" ref="AO200:AO263" si="37">IF($H$4="SI",SUM(AJ200:AN200),SUM(AJ200:AL200))</f>
        <v>1626.03</v>
      </c>
      <c r="AP200" s="154">
        <f>AI200*-Valores!$C$68</f>
        <v>-1342.8358539199999</v>
      </c>
      <c r="AQ200" s="154">
        <f>AI200*-Valores!$C$69</f>
        <v>0</v>
      </c>
      <c r="AR200" s="147">
        <f>AI200*-Valores!$C$70</f>
        <v>-549.34194023999987</v>
      </c>
      <c r="AS200" s="147">
        <v>-159.43</v>
      </c>
      <c r="AT200" s="147">
        <f t="shared" si="28"/>
        <v>-53.83</v>
      </c>
      <c r="AU200" s="151">
        <f t="shared" si="29"/>
        <v>11728.190877839999</v>
      </c>
      <c r="AV200" s="155"/>
      <c r="AW200" s="155">
        <f t="shared" si="33"/>
        <v>28</v>
      </c>
      <c r="AX200" s="140" t="s">
        <v>4</v>
      </c>
    </row>
    <row r="201" spans="1:50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6814.53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1200.0315000000001</v>
      </c>
      <c r="P201" s="145">
        <f t="shared" si="36"/>
        <v>0</v>
      </c>
      <c r="Q201" s="159">
        <f>Valores!$C$14*D201</f>
        <v>2009.36</v>
      </c>
      <c r="R201" s="159">
        <f>IF(D201&lt;15,(Valores!$E$4*D201),Valores!$D$4)</f>
        <v>2345.84</v>
      </c>
      <c r="S201" s="145">
        <v>0</v>
      </c>
      <c r="T201" s="148">
        <f>IF($H$5="NO",IF(Valores!$C$46*D201&gt;Valores!$C$44,Valores!$C$44,Valores!$C$46*D201),IF(Valores!$C$46*D201&gt;Valores!$C$44,Valores!$C$44,Valores!$C$46*D201)/2)</f>
        <v>534</v>
      </c>
      <c r="U201" s="159">
        <f>Valores!$C$23*D201</f>
        <v>651.67999999999995</v>
      </c>
      <c r="V201" s="145">
        <f t="shared" si="30"/>
        <v>651.67999999999995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50">
        <f>IF((Valores!$C$33)*D201&gt;Valores!$F$33,Valores!$F$33,(Valores!$C$33)*D201)</f>
        <v>64.030720000000002</v>
      </c>
      <c r="AC201" s="145">
        <f t="shared" ref="AC201:AC264" si="38">SUM(H201,J201,L201,Z201,T201)*$H$3/100</f>
        <v>0</v>
      </c>
      <c r="AD201" s="145">
        <f>IF(Valores!$C$34*D201&gt;Valores!$F$34,Valores!$F$34,Valores!$C$34*D201)</f>
        <v>53.301248000000008</v>
      </c>
      <c r="AE201" s="149">
        <v>0</v>
      </c>
      <c r="AF201" s="145">
        <f>INT(((AE201*Valores!$C$2)*100)+0.5)/100</f>
        <v>0</v>
      </c>
      <c r="AG201" s="145">
        <f>IF($H$5="NO",IF(Valores!$D$59*'Escala Docente'!D201&gt;Valores!$F$59,Valores!$F$59,Valores!$D$59*'Escala Docente'!D201),IF(Valores!$D$59*'Escala Docente'!D201&gt;Valores!$F$59,Valores!$F$59,Valores!$D$59*'Escala Docente'!D201)/2)</f>
        <v>216.8192</v>
      </c>
      <c r="AH201" s="145">
        <f>IF($H$5="NO",IF(Valores!$D$61*D201&gt;Valores!$F$61,Valores!$F$61,Valores!$D$61*D201),IF(Valores!$D$61*D201&gt;Valores!$F$61,Valores!$F$61,Valores!$D$61*D201)/2)</f>
        <v>61.953600000000002</v>
      </c>
      <c r="AI201" s="151">
        <f t="shared" ref="AI201:AI264" si="39">SUM(H201,J201,L201,N201,O201,P201,Q201,R201,S201,V201,W201,X201,Z201,AA201,AB201,AC201,AD201,AF201,T201,AG201,AH201)</f>
        <v>13951.546268000002</v>
      </c>
      <c r="AJ201" s="159">
        <f>IF(Valores!$C$37*D201&gt;Valores!$F$37,Valores!$F$37,Valores!$C$37*D201)</f>
        <v>558.32000000000005</v>
      </c>
      <c r="AK201" s="148">
        <f>IF(Valores!$C$11*D201&gt;Valores!$F$11,Valores!$F$11,Valores!$C$11*D201)</f>
        <v>0</v>
      </c>
      <c r="AL201" s="148">
        <f>IF(Valores!$C$87*D201&gt;Valores!$C$86,Valores!$C$86,Valores!$C$87*D201)</f>
        <v>1300</v>
      </c>
      <c r="AM201" s="148"/>
      <c r="AN201" s="150">
        <f>IF(Valores!$C$57*D201&gt;Valores!$F$57,Valores!$F$57,Valores!$C$57*D201)</f>
        <v>113.6</v>
      </c>
      <c r="AO201" s="152">
        <f t="shared" si="37"/>
        <v>1858.3200000000002</v>
      </c>
      <c r="AP201" s="154">
        <f>AI201*-Valores!$C$68</f>
        <v>-1534.6700894800001</v>
      </c>
      <c r="AQ201" s="154">
        <f>AI201*-Valores!$C$69</f>
        <v>0</v>
      </c>
      <c r="AR201" s="147">
        <f>AI201*-Valores!$C$70</f>
        <v>-627.81958206000002</v>
      </c>
      <c r="AS201" s="147">
        <v>-159.43</v>
      </c>
      <c r="AT201" s="147">
        <f t="shared" ref="AT201:AT264" si="40">IF($H$6=0,-53.83,(-53.83+$H$6*(-53.83)))</f>
        <v>-53.83</v>
      </c>
      <c r="AU201" s="151">
        <f t="shared" ref="AU201:AU264" si="41">AI201+AO201+AQ201+AR201+AP201+AS201+AT201</f>
        <v>13434.116596460002</v>
      </c>
      <c r="AV201" s="155"/>
      <c r="AW201" s="155">
        <f t="shared" si="33"/>
        <v>32</v>
      </c>
      <c r="AX201" s="140" t="s">
        <v>4</v>
      </c>
    </row>
    <row r="202" spans="1:50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7666.34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1350.0345</v>
      </c>
      <c r="P202" s="145">
        <f t="shared" si="36"/>
        <v>0</v>
      </c>
      <c r="Q202" s="159">
        <f>Valores!$C$14*D202</f>
        <v>2260.5299999999997</v>
      </c>
      <c r="R202" s="159">
        <f>IF(D202&lt;15,(Valores!$E$4*D202),Valores!$D$4)</f>
        <v>2639.07</v>
      </c>
      <c r="S202" s="145">
        <v>0</v>
      </c>
      <c r="T202" s="148">
        <f>IF($H$5="NO",IF(Valores!$C$46*D202&gt;Valores!$C$44,Valores!$C$44,Valores!$C$46*D202),IF(Valores!$C$46*D202&gt;Valores!$C$44,Valores!$C$44,Valores!$C$46*D202)/2)</f>
        <v>600.75</v>
      </c>
      <c r="U202" s="159">
        <f>Valores!$C$23*D202</f>
        <v>733.14</v>
      </c>
      <c r="V202" s="145">
        <f t="shared" si="30"/>
        <v>733.14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50">
        <f>IF((Valores!$C$33)*D202&gt;Valores!$F$33,Valores!$F$33,(Valores!$C$33)*D202)</f>
        <v>72.034559999999999</v>
      </c>
      <c r="AC202" s="145">
        <f t="shared" si="38"/>
        <v>0</v>
      </c>
      <c r="AD202" s="145">
        <f>IF(Valores!$C$34*D202&gt;Valores!$F$34,Valores!$F$34,Valores!$C$34*D202)</f>
        <v>59.963904000000007</v>
      </c>
      <c r="AE202" s="149">
        <v>0</v>
      </c>
      <c r="AF202" s="145">
        <f>INT(((AE202*Valores!$C$2)*100)+0.5)/100</f>
        <v>0</v>
      </c>
      <c r="AG202" s="145">
        <f>IF($H$5="NO",IF(Valores!$D$59*'Escala Docente'!D202&gt;Valores!$F$59,Valores!$F$59,Valores!$D$59*'Escala Docente'!D202),IF(Valores!$D$59*'Escala Docente'!D202&gt;Valores!$F$59,Valores!$F$59,Valores!$D$59*'Escala Docente'!D202)/2)</f>
        <v>243.92159999999998</v>
      </c>
      <c r="AH202" s="145">
        <f>IF($H$5="NO",IF(Valores!$D$61*D202&gt;Valores!$F$61,Valores!$F$61,Valores!$D$61*D202),IF(Valores!$D$61*D202&gt;Valores!$F$61,Valores!$F$61,Valores!$D$61*D202)/2)</f>
        <v>69.697800000000001</v>
      </c>
      <c r="AI202" s="151">
        <f t="shared" si="39"/>
        <v>15695.482364</v>
      </c>
      <c r="AJ202" s="159">
        <f>IF(Valores!$C$37*D202&gt;Valores!$F$37,Valores!$F$37,Valores!$C$37*D202)</f>
        <v>628.11</v>
      </c>
      <c r="AK202" s="148">
        <f>IF(Valores!$C$11*D202&gt;Valores!$F$11,Valores!$F$11,Valores!$C$11*D202)</f>
        <v>0</v>
      </c>
      <c r="AL202" s="148">
        <f>IF(Valores!$C$87*D202&gt;Valores!$C$86,Valores!$C$86,Valores!$C$87*D202)</f>
        <v>1462.5</v>
      </c>
      <c r="AM202" s="148"/>
      <c r="AN202" s="150">
        <f>IF(Valores!$C$57*D202&gt;Valores!$F$57,Valores!$F$57,Valores!$C$57*D202)</f>
        <v>127.8</v>
      </c>
      <c r="AO202" s="152">
        <f t="shared" si="37"/>
        <v>2090.61</v>
      </c>
      <c r="AP202" s="154">
        <f>AI202*-Valores!$C$68</f>
        <v>-1726.50306004</v>
      </c>
      <c r="AQ202" s="154">
        <f>AI202*-Valores!$C$69</f>
        <v>0</v>
      </c>
      <c r="AR202" s="147">
        <f>AI202*-Valores!$C$70</f>
        <v>-706.29670637999993</v>
      </c>
      <c r="AS202" s="147">
        <v>-159.43</v>
      </c>
      <c r="AT202" s="147">
        <f t="shared" si="40"/>
        <v>-53.83</v>
      </c>
      <c r="AU202" s="151">
        <f t="shared" si="41"/>
        <v>15140.032597580001</v>
      </c>
      <c r="AV202" s="155"/>
      <c r="AW202" s="155">
        <f t="shared" si="33"/>
        <v>36</v>
      </c>
      <c r="AX202" s="140" t="s">
        <v>4</v>
      </c>
    </row>
    <row r="203" spans="1:50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8518.16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1500.039</v>
      </c>
      <c r="P203" s="145">
        <f t="shared" si="36"/>
        <v>0</v>
      </c>
      <c r="Q203" s="159">
        <f>Valores!$C$14*D203</f>
        <v>2511.6999999999998</v>
      </c>
      <c r="R203" s="159">
        <f>IF(D203&lt;15,(Valores!$E$4*D203),Valores!$D$4)</f>
        <v>2932.3</v>
      </c>
      <c r="S203" s="145">
        <v>0</v>
      </c>
      <c r="T203" s="148">
        <f>IF($H$5="NO",IF(Valores!$C$46*D203&gt;Valores!$C$44,Valores!$C$44,Valores!$C$46*D203),IF(Valores!$C$46*D203&gt;Valores!$C$44,Valores!$C$44,Valores!$C$46*D203)/2)</f>
        <v>667.5</v>
      </c>
      <c r="U203" s="159">
        <f>Valores!$C$23*D203</f>
        <v>814.59999999999991</v>
      </c>
      <c r="V203" s="145">
        <f t="shared" si="30"/>
        <v>814.59999999999991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50">
        <f>IF((Valores!$C$33)*D203&gt;Valores!$F$33,Valores!$F$33,(Valores!$C$33)*D203)</f>
        <v>80.038399999999996</v>
      </c>
      <c r="AC203" s="145">
        <f t="shared" si="38"/>
        <v>0</v>
      </c>
      <c r="AD203" s="145">
        <f>IF(Valores!$C$34*D203&gt;Valores!$F$34,Valores!$F$34,Valores!$C$34*D203)</f>
        <v>66.626560000000012</v>
      </c>
      <c r="AE203" s="149">
        <v>0</v>
      </c>
      <c r="AF203" s="145">
        <f>INT(((AE203*Valores!$C$2)*100)+0.5)/100</f>
        <v>0</v>
      </c>
      <c r="AG203" s="145">
        <f>IF($H$5="NO",IF(Valores!$D$59*'Escala Docente'!D203&gt;Valores!$F$59,Valores!$F$59,Valores!$D$59*'Escala Docente'!D203),IF(Valores!$D$59*'Escala Docente'!D203&gt;Valores!$F$59,Valores!$F$59,Valores!$D$59*'Escala Docente'!D203)/2)</f>
        <v>271.024</v>
      </c>
      <c r="AH203" s="145">
        <f>IF($H$5="NO",IF(Valores!$D$61*D203&gt;Valores!$F$61,Valores!$F$61,Valores!$D$61*D203),IF(Valores!$D$61*D203&gt;Valores!$F$61,Valores!$F$61,Valores!$D$61*D203)/2)</f>
        <v>77.442000000000007</v>
      </c>
      <c r="AI203" s="151">
        <f t="shared" si="39"/>
        <v>17439.429960000001</v>
      </c>
      <c r="AJ203" s="159">
        <f>IF(Valores!$C$37*D203&gt;Valores!$F$37,Valores!$F$37,Valores!$C$37*D203)</f>
        <v>697.90000000000009</v>
      </c>
      <c r="AK203" s="148">
        <f>IF(Valores!$C$11*D203&gt;Valores!$F$11,Valores!$F$11,Valores!$C$11*D203)</f>
        <v>0</v>
      </c>
      <c r="AL203" s="148">
        <f>IF(Valores!$C$87*D203&gt;Valores!$C$86,Valores!$C$86,Valores!$C$87*D203)</f>
        <v>1625</v>
      </c>
      <c r="AM203" s="148"/>
      <c r="AN203" s="150">
        <f>IF(Valores!$C$57*D203&gt;Valores!$F$57,Valores!$F$57,Valores!$C$57*D203)</f>
        <v>142</v>
      </c>
      <c r="AO203" s="152">
        <f t="shared" si="37"/>
        <v>2322.9</v>
      </c>
      <c r="AP203" s="154">
        <f>AI203*-Valores!$C$68</f>
        <v>-1918.3372956000001</v>
      </c>
      <c r="AQ203" s="154">
        <f>AI203*-Valores!$C$69</f>
        <v>0</v>
      </c>
      <c r="AR203" s="147">
        <f>AI203*-Valores!$C$70</f>
        <v>-784.77434820000008</v>
      </c>
      <c r="AS203" s="147">
        <v>-159.43</v>
      </c>
      <c r="AT203" s="147">
        <f t="shared" si="40"/>
        <v>-53.83</v>
      </c>
      <c r="AU203" s="151">
        <f t="shared" si="41"/>
        <v>16845.958316200002</v>
      </c>
      <c r="AV203" s="155"/>
      <c r="AW203" s="155">
        <f t="shared" si="33"/>
        <v>40</v>
      </c>
      <c r="AX203" s="140" t="s">
        <v>4</v>
      </c>
    </row>
    <row r="204" spans="1:50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9369.9699999999993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1650.0419999999997</v>
      </c>
      <c r="P204" s="145">
        <f t="shared" si="36"/>
        <v>0</v>
      </c>
      <c r="Q204" s="159">
        <f>Valores!$C$14*D204</f>
        <v>2762.87</v>
      </c>
      <c r="R204" s="159">
        <f>IF(D204&lt;15,(Valores!$E$4*D204),Valores!$D$4)</f>
        <v>3225.53</v>
      </c>
      <c r="S204" s="145">
        <v>0</v>
      </c>
      <c r="T204" s="148">
        <f>IF($H$5="NO",IF(Valores!$C$46*D204&gt;Valores!$C$44,Valores!$C$44,Valores!$C$46*D204),IF(Valores!$C$46*D204&gt;Valores!$C$44,Valores!$C$44,Valores!$C$46*D204)/2)</f>
        <v>734.25</v>
      </c>
      <c r="U204" s="159">
        <f>Valores!$C$23*D204</f>
        <v>896.06</v>
      </c>
      <c r="V204" s="145">
        <f t="shared" si="30"/>
        <v>896.06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50">
        <f>IF((Valores!$C$33)*D204&gt;Valores!$F$33,Valores!$F$33,(Valores!$C$33)*D204)</f>
        <v>88.042240000000007</v>
      </c>
      <c r="AC204" s="145">
        <f t="shared" si="38"/>
        <v>0</v>
      </c>
      <c r="AD204" s="145">
        <f>IF(Valores!$C$34*D204&gt;Valores!$F$34,Valores!$F$34,Valores!$C$34*D204)</f>
        <v>73.28921600000001</v>
      </c>
      <c r="AE204" s="149">
        <v>0</v>
      </c>
      <c r="AF204" s="145">
        <f>INT(((AE204*Valores!$C$2)*100)+0.5)/100</f>
        <v>0</v>
      </c>
      <c r="AG204" s="145">
        <f>IF($H$5="NO",IF(Valores!$D$59*'Escala Docente'!D204&gt;Valores!$F$59,Valores!$F$59,Valores!$D$59*'Escala Docente'!D204),IF(Valores!$D$59*'Escala Docente'!D204&gt;Valores!$F$59,Valores!$F$59,Valores!$D$59*'Escala Docente'!D204)/2)</f>
        <v>298.12639999999999</v>
      </c>
      <c r="AH204" s="145">
        <f>IF($H$5="NO",IF(Valores!$D$61*D204&gt;Valores!$F$61,Valores!$F$61,Valores!$D$61*D204),IF(Valores!$D$61*D204&gt;Valores!$F$61,Valores!$F$61,Valores!$D$61*D204)/2)</f>
        <v>85.186199999999999</v>
      </c>
      <c r="AI204" s="151">
        <f t="shared" si="39"/>
        <v>19183.366055999999</v>
      </c>
      <c r="AJ204" s="159">
        <f>IF(Valores!$C$37*D204&gt;Valores!$F$37,Valores!$F$37,Valores!$C$37*D204)</f>
        <v>767.69</v>
      </c>
      <c r="AK204" s="148">
        <f>IF(Valores!$C$11*D204&gt;Valores!$F$11,Valores!$F$11,Valores!$C$11*D204)</f>
        <v>0</v>
      </c>
      <c r="AL204" s="148">
        <f>IF(Valores!$C$87*D204&gt;Valores!$C$86,Valores!$C$86,Valores!$C$87*D204)</f>
        <v>1787.5</v>
      </c>
      <c r="AM204" s="148"/>
      <c r="AN204" s="150">
        <f>IF(Valores!$C$57*D204&gt;Valores!$F$57,Valores!$F$57,Valores!$C$57*D204)</f>
        <v>156.19999999999999</v>
      </c>
      <c r="AO204" s="152">
        <f t="shared" si="37"/>
        <v>2555.19</v>
      </c>
      <c r="AP204" s="154">
        <f>AI204*-Valores!$C$68</f>
        <v>-2110.1702661599998</v>
      </c>
      <c r="AQ204" s="154">
        <f>AI204*-Valores!$C$69</f>
        <v>0</v>
      </c>
      <c r="AR204" s="147">
        <f>AI204*-Valores!$C$70</f>
        <v>-863.25147251999988</v>
      </c>
      <c r="AS204" s="147">
        <v>-159.43</v>
      </c>
      <c r="AT204" s="147">
        <f t="shared" si="40"/>
        <v>-53.83</v>
      </c>
      <c r="AU204" s="151">
        <f t="shared" si="41"/>
        <v>18551.874317319998</v>
      </c>
      <c r="AV204" s="155"/>
      <c r="AW204" s="155">
        <f t="shared" si="33"/>
        <v>44</v>
      </c>
      <c r="AX204" s="140" t="s">
        <v>4</v>
      </c>
    </row>
    <row r="205" spans="1:50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10221.790000000001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1800.0465000000002</v>
      </c>
      <c r="P205" s="145">
        <f t="shared" si="36"/>
        <v>0</v>
      </c>
      <c r="Q205" s="159">
        <f>Valores!$C$14*D205</f>
        <v>3014.04</v>
      </c>
      <c r="R205" s="159">
        <f>IF(D205&lt;15,(Valores!$E$4*D205),Valores!$D$4)</f>
        <v>3518.76</v>
      </c>
      <c r="S205" s="145">
        <v>0</v>
      </c>
      <c r="T205" s="148">
        <f>IF($H$5="NO",IF(Valores!$C$46*D205&gt;Valores!$C$44,Valores!$C$44,Valores!$C$46*D205),IF(Valores!$C$46*D205&gt;Valores!$C$44,Valores!$C$44,Valores!$C$46*D205)/2)</f>
        <v>801</v>
      </c>
      <c r="U205" s="159">
        <f>Valores!$C$23*D205</f>
        <v>977.52</v>
      </c>
      <c r="V205" s="145">
        <f t="shared" si="30"/>
        <v>977.52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50">
        <f>IF((Valores!$C$33)*D205&gt;Valores!$F$33,Valores!$F$33,(Valores!$C$33)*D205)</f>
        <v>96.046080000000003</v>
      </c>
      <c r="AC205" s="145">
        <f t="shared" si="38"/>
        <v>0</v>
      </c>
      <c r="AD205" s="145">
        <f>IF(Valores!$C$34*D205&gt;Valores!$F$34,Valores!$F$34,Valores!$C$34*D205)</f>
        <v>79.951872000000009</v>
      </c>
      <c r="AE205" s="149">
        <v>0</v>
      </c>
      <c r="AF205" s="145">
        <f>INT(((AE205*Valores!$C$2)*100)+0.5)/100</f>
        <v>0</v>
      </c>
      <c r="AG205" s="145">
        <f>IF($H$5="NO",IF(Valores!$D$59*'Escala Docente'!D205&gt;Valores!$F$59,Valores!$F$59,Valores!$D$59*'Escala Docente'!D205),IF(Valores!$D$59*'Escala Docente'!D205&gt;Valores!$F$59,Valores!$F$59,Valores!$D$59*'Escala Docente'!D205)/2)</f>
        <v>325.22879999999998</v>
      </c>
      <c r="AH205" s="145">
        <f>IF($H$5="NO",IF(Valores!$D$61*D205&gt;Valores!$F$61,Valores!$F$61,Valores!$D$61*D205),IF(Valores!$D$61*D205&gt;Valores!$F$61,Valores!$F$61,Valores!$D$61*D205)/2)</f>
        <v>92.930400000000006</v>
      </c>
      <c r="AI205" s="151">
        <f t="shared" si="39"/>
        <v>20927.313652000004</v>
      </c>
      <c r="AJ205" s="159">
        <f>IF(Valores!$C$37*D205&gt;Valores!$F$37,Valores!$F$37,Valores!$C$37*D205)</f>
        <v>837.48</v>
      </c>
      <c r="AK205" s="148">
        <f>IF(Valores!$C$11*D205&gt;Valores!$F$11,Valores!$F$11,Valores!$C$11*D205)</f>
        <v>0</v>
      </c>
      <c r="AL205" s="148">
        <f>IF(Valores!$C$87*D205&gt;Valores!$C$86,Valores!$C$86,Valores!$C$87*D205)</f>
        <v>1950</v>
      </c>
      <c r="AM205" s="148"/>
      <c r="AN205" s="150">
        <f>IF(Valores!$C$57*D205&gt;Valores!$F$57,Valores!$F$57,Valores!$C$57*D205)</f>
        <v>170.39999999999998</v>
      </c>
      <c r="AO205" s="152">
        <f t="shared" si="37"/>
        <v>2787.48</v>
      </c>
      <c r="AP205" s="154">
        <f>AI205*-Valores!$C$68</f>
        <v>-2302.0045017200005</v>
      </c>
      <c r="AQ205" s="154">
        <f>AI205*-Valores!$C$69</f>
        <v>0</v>
      </c>
      <c r="AR205" s="147">
        <f>AI205*-Valores!$C$70</f>
        <v>-941.72911434000014</v>
      </c>
      <c r="AS205" s="147">
        <v>-159.43</v>
      </c>
      <c r="AT205" s="147">
        <f t="shared" si="40"/>
        <v>-53.83</v>
      </c>
      <c r="AU205" s="151">
        <f t="shared" si="41"/>
        <v>20257.800035940003</v>
      </c>
      <c r="AV205" s="155"/>
      <c r="AW205" s="155">
        <f t="shared" si="33"/>
        <v>48</v>
      </c>
      <c r="AX205" s="140" t="s">
        <v>4</v>
      </c>
    </row>
    <row r="206" spans="1:50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11073.61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1950.0509999999999</v>
      </c>
      <c r="P206" s="145">
        <f t="shared" si="36"/>
        <v>0</v>
      </c>
      <c r="Q206" s="159">
        <f>Valores!$C$14*D206</f>
        <v>3265.21</v>
      </c>
      <c r="R206" s="159">
        <f>IF(D206&lt;15,(Valores!$E$4*D206),Valores!$D$4)</f>
        <v>3811.9900000000002</v>
      </c>
      <c r="S206" s="145">
        <v>0</v>
      </c>
      <c r="T206" s="148">
        <f>IF($H$5="NO",IF(Valores!$C$46*D206&gt;Valores!$C$44,Valores!$C$44,Valores!$C$46*D206),IF(Valores!$C$46*D206&gt;Valores!$C$44,Valores!$C$44,Valores!$C$46*D206)/2)</f>
        <v>867.75</v>
      </c>
      <c r="U206" s="159">
        <f>Valores!$C$23*D206</f>
        <v>1058.98</v>
      </c>
      <c r="V206" s="145">
        <f t="shared" si="30"/>
        <v>1058.98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50">
        <f>IF((Valores!$C$33)*D206&gt;Valores!$F$33,Valores!$F$33,(Valores!$C$33)*D206)</f>
        <v>104.04992</v>
      </c>
      <c r="AC206" s="145">
        <f t="shared" si="38"/>
        <v>0</v>
      </c>
      <c r="AD206" s="145">
        <f>IF(Valores!$C$34*D206&gt;Valores!$F$34,Valores!$F$34,Valores!$C$34*D206)</f>
        <v>86.614528000000007</v>
      </c>
      <c r="AE206" s="149">
        <v>0</v>
      </c>
      <c r="AF206" s="145">
        <f>INT(((AE206*Valores!$C$2)*100)+0.5)/100</f>
        <v>0</v>
      </c>
      <c r="AG206" s="145">
        <f>IF($H$5="NO",IF(Valores!$D$59*'Escala Docente'!D206&gt;Valores!$F$59,Valores!$F$59,Valores!$D$59*'Escala Docente'!D206),IF(Valores!$D$59*'Escala Docente'!D206&gt;Valores!$F$59,Valores!$F$59,Valores!$D$59*'Escala Docente'!D206)/2)</f>
        <v>352.33119999999997</v>
      </c>
      <c r="AH206" s="145">
        <f>IF($H$5="NO",IF(Valores!$D$61*D206&gt;Valores!$F$61,Valores!$F$61,Valores!$D$61*D206),IF(Valores!$D$61*D206&gt;Valores!$F$61,Valores!$F$61,Valores!$D$61*D206)/2)</f>
        <v>100.6746</v>
      </c>
      <c r="AI206" s="151">
        <f t="shared" si="39"/>
        <v>22671.261247999999</v>
      </c>
      <c r="AJ206" s="159">
        <f>IF(Valores!$C$37*D206&gt;Valores!$F$37,Valores!$F$37,Valores!$C$37*D206)</f>
        <v>907.2700000000001</v>
      </c>
      <c r="AK206" s="148">
        <f>IF(Valores!$C$11*D206&gt;Valores!$F$11,Valores!$F$11,Valores!$C$11*D206)</f>
        <v>0</v>
      </c>
      <c r="AL206" s="148">
        <f>IF(Valores!$C$87*D206&gt;Valores!$C$86,Valores!$C$86,Valores!$C$87*D206)</f>
        <v>2112.5</v>
      </c>
      <c r="AM206" s="148"/>
      <c r="AN206" s="150">
        <f>IF(Valores!$C$57*D206&gt;Valores!$F$57,Valores!$F$57,Valores!$C$57*D206)</f>
        <v>184.6</v>
      </c>
      <c r="AO206" s="152">
        <f t="shared" si="37"/>
        <v>3019.77</v>
      </c>
      <c r="AP206" s="154">
        <f>AI206*-Valores!$C$68</f>
        <v>-2493.8387372799998</v>
      </c>
      <c r="AQ206" s="154">
        <f>AI206*-Valores!$C$69</f>
        <v>0</v>
      </c>
      <c r="AR206" s="147">
        <f>AI206*-Valores!$C$70</f>
        <v>-1020.2067561599999</v>
      </c>
      <c r="AS206" s="147">
        <v>-159.43</v>
      </c>
      <c r="AT206" s="147">
        <f t="shared" si="40"/>
        <v>-53.83</v>
      </c>
      <c r="AU206" s="151">
        <f t="shared" si="41"/>
        <v>21963.725754559997</v>
      </c>
      <c r="AV206" s="155"/>
      <c r="AW206" s="155">
        <f t="shared" si="33"/>
        <v>52</v>
      </c>
      <c r="AX206" s="140" t="s">
        <v>4</v>
      </c>
    </row>
    <row r="207" spans="1:50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11925.42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2100.0540000000001</v>
      </c>
      <c r="P207" s="145">
        <f t="shared" si="36"/>
        <v>0</v>
      </c>
      <c r="Q207" s="159">
        <f>Valores!$C$14*D207</f>
        <v>3516.3799999999997</v>
      </c>
      <c r="R207" s="159">
        <f>IF(D207&lt;15,(Valores!$E$4*D207),Valores!$D$4)</f>
        <v>4105.22</v>
      </c>
      <c r="S207" s="145">
        <v>0</v>
      </c>
      <c r="T207" s="148">
        <f>IF($H$5="NO",IF(Valores!$C$46*D207&gt;Valores!$C$44,Valores!$C$44,Valores!$C$46*D207),IF(Valores!$C$46*D207&gt;Valores!$C$44,Valores!$C$44,Valores!$C$46*D207)/2)</f>
        <v>934.5</v>
      </c>
      <c r="U207" s="159">
        <f>Valores!$C$23*D207</f>
        <v>1140.4399999999998</v>
      </c>
      <c r="V207" s="145">
        <f t="shared" si="30"/>
        <v>1140.4399999999998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50">
        <f>IF((Valores!$C$33)*D207&gt;Valores!$F$33,Valores!$F$33,(Valores!$C$33)*D207)</f>
        <v>112.05376000000001</v>
      </c>
      <c r="AC207" s="145">
        <f t="shared" si="38"/>
        <v>0</v>
      </c>
      <c r="AD207" s="145">
        <f>IF(Valores!$C$34*D207&gt;Valores!$F$34,Valores!$F$34,Valores!$C$34*D207)</f>
        <v>93.27718400000002</v>
      </c>
      <c r="AE207" s="149">
        <v>0</v>
      </c>
      <c r="AF207" s="145">
        <f>INT(((AE207*Valores!$C$2)*100)+0.5)/100</f>
        <v>0</v>
      </c>
      <c r="AG207" s="145">
        <f>IF($H$5="NO",IF(Valores!$D$59*'Escala Docente'!D207&gt;Valores!$F$59,Valores!$F$59,Valores!$D$59*'Escala Docente'!D207),IF(Valores!$D$59*'Escala Docente'!D207&gt;Valores!$F$59,Valores!$F$59,Valores!$D$59*'Escala Docente'!D207)/2)</f>
        <v>379.43360000000001</v>
      </c>
      <c r="AH207" s="145">
        <f>IF($H$5="NO",IF(Valores!$D$61*D207&gt;Valores!$F$61,Valores!$F$61,Valores!$D$61*D207),IF(Valores!$D$61*D207&gt;Valores!$F$61,Valores!$F$61,Valores!$D$61*D207)/2)</f>
        <v>108.4188</v>
      </c>
      <c r="AI207" s="151">
        <f t="shared" si="39"/>
        <v>24415.197343999997</v>
      </c>
      <c r="AJ207" s="159">
        <f>IF(Valores!$C$37*D207&gt;Valores!$F$37,Valores!$F$37,Valores!$C$37*D207)</f>
        <v>977.06000000000006</v>
      </c>
      <c r="AK207" s="148">
        <f>IF(Valores!$C$11*D207&gt;Valores!$F$11,Valores!$F$11,Valores!$C$11*D207)</f>
        <v>0</v>
      </c>
      <c r="AL207" s="148">
        <f>IF(Valores!$C$87*D207&gt;Valores!$C$86,Valores!$C$86,Valores!$C$87*D207)</f>
        <v>2275</v>
      </c>
      <c r="AM207" s="148"/>
      <c r="AN207" s="150">
        <f>IF(Valores!$C$57*D207&gt;Valores!$F$57,Valores!$F$57,Valores!$C$57*D207)</f>
        <v>198.79999999999998</v>
      </c>
      <c r="AO207" s="152">
        <f t="shared" si="37"/>
        <v>3252.06</v>
      </c>
      <c r="AP207" s="154">
        <f>AI207*-Valores!$C$68</f>
        <v>-2685.6717078399997</v>
      </c>
      <c r="AQ207" s="154">
        <f>AI207*-Valores!$C$69</f>
        <v>0</v>
      </c>
      <c r="AR207" s="147">
        <f>AI207*-Valores!$C$70</f>
        <v>-1098.6838804799997</v>
      </c>
      <c r="AS207" s="147">
        <v>-159.43</v>
      </c>
      <c r="AT207" s="147">
        <f t="shared" si="40"/>
        <v>-53.83</v>
      </c>
      <c r="AU207" s="151">
        <f t="shared" si="41"/>
        <v>23669.641755679997</v>
      </c>
      <c r="AV207" s="155"/>
      <c r="AW207" s="155">
        <f t="shared" si="33"/>
        <v>56</v>
      </c>
      <c r="AX207" s="140" t="s">
        <v>4</v>
      </c>
    </row>
    <row r="208" spans="1:50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12777.24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2250.0584999999996</v>
      </c>
      <c r="P208" s="145">
        <f t="shared" si="36"/>
        <v>0</v>
      </c>
      <c r="Q208" s="159">
        <f>Valores!$C$14*D208</f>
        <v>3767.5499999999997</v>
      </c>
      <c r="R208" s="159">
        <f>IF(D208&lt;15,(Valores!$E$4*D208),Valores!$D$4)</f>
        <v>4398.46</v>
      </c>
      <c r="S208" s="145">
        <v>0</v>
      </c>
      <c r="T208" s="148">
        <f>IF($H$5="NO",IF(Valores!$C$46*D208&gt;Valores!$C$44,Valores!$C$44,Valores!$C$46*D208),IF(Valores!$C$46*D208&gt;Valores!$C$44,Valores!$C$44,Valores!$C$46*D208)/2)</f>
        <v>1001.25</v>
      </c>
      <c r="U208" s="159">
        <f>Valores!$C$23*D208</f>
        <v>1221.8999999999999</v>
      </c>
      <c r="V208" s="145">
        <f t="shared" si="30"/>
        <v>1221.8999999999999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50">
        <f>IF((Valores!$C$33)*D208&gt;Valores!$F$33,Valores!$F$33,(Valores!$C$33)*D208)</f>
        <v>120.05760000000001</v>
      </c>
      <c r="AC208" s="145">
        <f t="shared" si="38"/>
        <v>0</v>
      </c>
      <c r="AD208" s="145">
        <f>IF(Valores!$C$34*D208&gt;Valores!$F$34,Valores!$F$34,Valores!$C$34*D208)</f>
        <v>99.939840000000018</v>
      </c>
      <c r="AE208" s="149">
        <v>0</v>
      </c>
      <c r="AF208" s="145">
        <f>INT(((AE208*Valores!$C$2)*100)+0.5)/100</f>
        <v>0</v>
      </c>
      <c r="AG208" s="145">
        <f>IF($H$5="NO",IF(Valores!$D$59*'Escala Docente'!D208&gt;Valores!$F$59,Valores!$F$59,Valores!$D$59*'Escala Docente'!D208),IF(Valores!$D$59*'Escala Docente'!D208&gt;Valores!$F$59,Valores!$F$59,Valores!$D$59*'Escala Docente'!D208)/2)</f>
        <v>406.536</v>
      </c>
      <c r="AH208" s="145">
        <f>IF($H$5="NO",IF(Valores!$D$61*D208&gt;Valores!$F$61,Valores!$F$61,Valores!$D$61*D208),IF(Valores!$D$61*D208&gt;Valores!$F$61,Valores!$F$61,Valores!$D$61*D208)/2)</f>
        <v>116.163</v>
      </c>
      <c r="AI208" s="151">
        <f t="shared" si="39"/>
        <v>26159.15494</v>
      </c>
      <c r="AJ208" s="159">
        <f>IF(Valores!$C$37*D208&gt;Valores!$F$37,Valores!$F$37,Valores!$C$37*D208)</f>
        <v>1046.8500000000001</v>
      </c>
      <c r="AK208" s="148">
        <f>IF(Valores!$C$11*D208&gt;Valores!$F$11,Valores!$F$11,Valores!$C$11*D208)</f>
        <v>0</v>
      </c>
      <c r="AL208" s="148">
        <f>IF(Valores!$C$87*D208&gt;Valores!$C$86,Valores!$C$86,Valores!$C$87*D208)</f>
        <v>2437.5</v>
      </c>
      <c r="AM208" s="148"/>
      <c r="AN208" s="150">
        <f>IF(Valores!$C$57*D208&gt;Valores!$F$57,Valores!$F$57,Valores!$C$57*D208)</f>
        <v>213</v>
      </c>
      <c r="AO208" s="152">
        <f t="shared" si="37"/>
        <v>3484.3500000000004</v>
      </c>
      <c r="AP208" s="154">
        <f>AI208*-Valores!$C$68</f>
        <v>-2877.5070433999999</v>
      </c>
      <c r="AQ208" s="154">
        <f>AI208*-Valores!$C$69</f>
        <v>0</v>
      </c>
      <c r="AR208" s="147">
        <f>AI208*-Valores!$C$70</f>
        <v>-1177.1619722999999</v>
      </c>
      <c r="AS208" s="147">
        <v>-159.43</v>
      </c>
      <c r="AT208" s="147">
        <f t="shared" si="40"/>
        <v>-53.83</v>
      </c>
      <c r="AU208" s="151">
        <f t="shared" si="41"/>
        <v>25375.575924299996</v>
      </c>
      <c r="AV208" s="155"/>
      <c r="AW208" s="155">
        <f t="shared" si="33"/>
        <v>60</v>
      </c>
      <c r="AX208" s="140" t="s">
        <v>4</v>
      </c>
    </row>
    <row r="209" spans="1:50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13629.05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2400.0614999999998</v>
      </c>
      <c r="P209" s="145">
        <f t="shared" si="36"/>
        <v>0</v>
      </c>
      <c r="Q209" s="159">
        <f>Valores!$C$14*D209</f>
        <v>4018.72</v>
      </c>
      <c r="R209" s="159">
        <f>IF(D209&lt;15,(Valores!$E$4*D209),Valores!$D$4)</f>
        <v>4398.46</v>
      </c>
      <c r="S209" s="145">
        <v>0</v>
      </c>
      <c r="T209" s="148">
        <f>IF($H$5="NO",IF(Valores!$C$46*D209&gt;Valores!$C$44,Valores!$C$44,Valores!$C$46*D209),IF(Valores!$C$46*D209&gt;Valores!$C$44,Valores!$C$44,Valores!$C$46*D209)/2)</f>
        <v>1068</v>
      </c>
      <c r="U209" s="159">
        <f>Valores!$C$23*D209</f>
        <v>1303.3599999999999</v>
      </c>
      <c r="V209" s="145">
        <f t="shared" si="30"/>
        <v>1303.3599999999999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50">
        <f>IF((Valores!$C$33)*D209&gt;Valores!$F$33,Valores!$F$33,(Valores!$C$33)*D209)</f>
        <v>128.06144</v>
      </c>
      <c r="AC209" s="145">
        <f t="shared" si="38"/>
        <v>0</v>
      </c>
      <c r="AD209" s="145">
        <f>IF(Valores!$C$34*D209&gt;Valores!$F$34,Valores!$F$34,Valores!$C$34*D209)</f>
        <v>106.60249600000002</v>
      </c>
      <c r="AE209" s="149">
        <v>0</v>
      </c>
      <c r="AF209" s="145">
        <f>INT(((AE209*Valores!$C$2)*100)+0.5)/100</f>
        <v>0</v>
      </c>
      <c r="AG209" s="145">
        <f>IF($H$5="NO",IF(Valores!$D$59*'Escala Docente'!D209&gt;Valores!$F$59,Valores!$F$59,Valores!$D$59*'Escala Docente'!D209),IF(Valores!$D$59*'Escala Docente'!D209&gt;Valores!$F$59,Valores!$F$59,Valores!$D$59*'Escala Docente'!D209)/2)</f>
        <v>433.63839999999999</v>
      </c>
      <c r="AH209" s="145">
        <f>IF($H$5="NO",IF(Valores!$D$61*D209&gt;Valores!$F$61,Valores!$F$61,Valores!$D$61*D209),IF(Valores!$D$61*D209&gt;Valores!$F$61,Valores!$F$61,Valores!$D$61*D209)/2)</f>
        <v>123.9072</v>
      </c>
      <c r="AI209" s="151">
        <f t="shared" si="39"/>
        <v>27609.861036000002</v>
      </c>
      <c r="AJ209" s="159">
        <f>IF(Valores!$C$37*D209&gt;Valores!$F$37,Valores!$F$37,Valores!$C$37*D209)</f>
        <v>1116.6400000000001</v>
      </c>
      <c r="AK209" s="148">
        <f>IF(Valores!$C$11*D209&gt;Valores!$F$11,Valores!$F$11,Valores!$C$11*D209)</f>
        <v>0</v>
      </c>
      <c r="AL209" s="148">
        <f>IF(Valores!$C$87*D209&gt;Valores!$C$86,Valores!$C$86,Valores!$C$87*D209)</f>
        <v>2600</v>
      </c>
      <c r="AM209" s="148"/>
      <c r="AN209" s="150">
        <f>IF(Valores!$C$57*D209&gt;Valores!$F$57,Valores!$F$57,Valores!$C$57*D209)</f>
        <v>227.2</v>
      </c>
      <c r="AO209" s="152">
        <f t="shared" si="37"/>
        <v>3716.6400000000003</v>
      </c>
      <c r="AP209" s="154">
        <f>AI209*-Valores!$C$68</f>
        <v>-3037.08471396</v>
      </c>
      <c r="AQ209" s="154">
        <f>AI209*-Valores!$C$69</f>
        <v>0</v>
      </c>
      <c r="AR209" s="147">
        <f>AI209*-Valores!$C$70</f>
        <v>-1242.44374662</v>
      </c>
      <c r="AS209" s="147">
        <v>-159.43</v>
      </c>
      <c r="AT209" s="147">
        <f t="shared" si="40"/>
        <v>-53.83</v>
      </c>
      <c r="AU209" s="151">
        <f t="shared" si="41"/>
        <v>26833.712575419999</v>
      </c>
      <c r="AV209" s="155"/>
      <c r="AW209" s="155">
        <f t="shared" si="33"/>
        <v>64</v>
      </c>
      <c r="AX209" s="140" t="s">
        <v>4</v>
      </c>
    </row>
    <row r="210" spans="1:50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14480.87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2550.0660000000003</v>
      </c>
      <c r="P210" s="145">
        <f t="shared" si="36"/>
        <v>0</v>
      </c>
      <c r="Q210" s="159">
        <f>Valores!$C$14*D210</f>
        <v>4269.8899999999994</v>
      </c>
      <c r="R210" s="159">
        <f>IF(D210&lt;15,(Valores!$E$4*D210),Valores!$D$4)</f>
        <v>4398.46</v>
      </c>
      <c r="S210" s="145">
        <v>0</v>
      </c>
      <c r="T210" s="148">
        <f>IF($H$5="NO",IF(Valores!$C$46*D210&gt;Valores!$C$44,Valores!$C$44,Valores!$C$46*D210),IF(Valores!$C$46*D210&gt;Valores!$C$44,Valores!$C$44,Valores!$C$46*D210)/2)</f>
        <v>1134.75</v>
      </c>
      <c r="U210" s="159">
        <f>Valores!$C$23*D210</f>
        <v>1384.82</v>
      </c>
      <c r="V210" s="145">
        <f t="shared" si="30"/>
        <v>1384.82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50">
        <f>IF((Valores!$C$33)*D210&gt;Valores!$F$33,Valores!$F$33,(Valores!$C$33)*D210)</f>
        <v>136.06528</v>
      </c>
      <c r="AC210" s="145">
        <f t="shared" si="38"/>
        <v>0</v>
      </c>
      <c r="AD210" s="145">
        <f>IF(Valores!$C$34*D210&gt;Valores!$F$34,Valores!$F$34,Valores!$C$34*D210)</f>
        <v>113.26515200000001</v>
      </c>
      <c r="AE210" s="149">
        <v>0</v>
      </c>
      <c r="AF210" s="145">
        <f>INT(((AE210*Valores!$C$2)*100)+0.5)/100</f>
        <v>0</v>
      </c>
      <c r="AG210" s="145">
        <f>IF($H$5="NO",IF(Valores!$D$59*'Escala Docente'!D210&gt;Valores!$F$59,Valores!$F$59,Valores!$D$59*'Escala Docente'!D210),IF(Valores!$D$59*'Escala Docente'!D210&gt;Valores!$F$59,Valores!$F$59,Valores!$D$59*'Escala Docente'!D210)/2)</f>
        <v>460.74079999999998</v>
      </c>
      <c r="AH210" s="145">
        <f>IF($H$5="NO",IF(Valores!$D$61*D210&gt;Valores!$F$61,Valores!$F$61,Valores!$D$61*D210),IF(Valores!$D$61*D210&gt;Valores!$F$61,Valores!$F$61,Valores!$D$61*D210)/2)</f>
        <v>131.6514</v>
      </c>
      <c r="AI210" s="151">
        <f t="shared" si="39"/>
        <v>29060.578631999997</v>
      </c>
      <c r="AJ210" s="159">
        <f>IF(Valores!$C$37*D210&gt;Valores!$F$37,Valores!$F$37,Valores!$C$37*D210)</f>
        <v>1186.43</v>
      </c>
      <c r="AK210" s="148">
        <f>IF(Valores!$C$11*D210&gt;Valores!$F$11,Valores!$F$11,Valores!$C$11*D210)</f>
        <v>0</v>
      </c>
      <c r="AL210" s="148">
        <f>IF(Valores!$C$87*D210&gt;Valores!$C$86,Valores!$C$86,Valores!$C$87*D210)</f>
        <v>2762.5</v>
      </c>
      <c r="AM210" s="148"/>
      <c r="AN210" s="150">
        <f>IF(Valores!$C$57*D210&gt;Valores!$F$57,Valores!$F$57,Valores!$C$57*D210)</f>
        <v>241.39999999999998</v>
      </c>
      <c r="AO210" s="152">
        <f t="shared" si="37"/>
        <v>3948.9300000000003</v>
      </c>
      <c r="AP210" s="154">
        <f>AI210*-Valores!$C$68</f>
        <v>-3196.6636495199996</v>
      </c>
      <c r="AQ210" s="154">
        <f>AI210*-Valores!$C$69</f>
        <v>0</v>
      </c>
      <c r="AR210" s="147">
        <f>AI210*-Valores!$C$70</f>
        <v>-1307.7260384399999</v>
      </c>
      <c r="AS210" s="147">
        <v>-159.43</v>
      </c>
      <c r="AT210" s="147">
        <f t="shared" si="40"/>
        <v>-53.83</v>
      </c>
      <c r="AU210" s="151">
        <f t="shared" si="41"/>
        <v>28291.858944039996</v>
      </c>
      <c r="AV210" s="155"/>
      <c r="AW210" s="155">
        <f t="shared" si="33"/>
        <v>68</v>
      </c>
      <c r="AX210" s="140" t="s">
        <v>4</v>
      </c>
    </row>
    <row r="211" spans="1:50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15332.68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2700.069</v>
      </c>
      <c r="P211" s="145">
        <f t="shared" si="36"/>
        <v>0</v>
      </c>
      <c r="Q211" s="159">
        <f>Valores!$C$14*D211</f>
        <v>4521.0599999999995</v>
      </c>
      <c r="R211" s="159">
        <f>IF(D211&lt;15,(Valores!$E$4*D211),Valores!$D$4)</f>
        <v>4398.46</v>
      </c>
      <c r="S211" s="145">
        <v>0</v>
      </c>
      <c r="T211" s="148">
        <f>IF($H$5="NO",IF(Valores!$C$46*D211&gt;Valores!$C$44,Valores!$C$44,Valores!$C$46*D211),IF(Valores!$C$46*D211&gt;Valores!$C$44,Valores!$C$44,Valores!$C$46*D211)/2)</f>
        <v>1201.5</v>
      </c>
      <c r="U211" s="159">
        <f>Valores!$C$23*D211</f>
        <v>1466.28</v>
      </c>
      <c r="V211" s="145">
        <f t="shared" si="30"/>
        <v>1466.28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50">
        <f>IF((Valores!$C$33)*D211&gt;Valores!$F$33,Valores!$F$33,(Valores!$C$33)*D211)</f>
        <v>144.06912</v>
      </c>
      <c r="AC211" s="145">
        <f t="shared" si="38"/>
        <v>0</v>
      </c>
      <c r="AD211" s="145">
        <f>IF(Valores!$C$34*D211&gt;Valores!$F$34,Valores!$F$34,Valores!$C$34*D211)</f>
        <v>119.92780800000001</v>
      </c>
      <c r="AE211" s="149">
        <v>0</v>
      </c>
      <c r="AF211" s="145">
        <f>INT(((AE211*Valores!$C$2)*100)+0.5)/100</f>
        <v>0</v>
      </c>
      <c r="AG211" s="145">
        <f>IF($H$5="NO",IF(Valores!$D$59*'Escala Docente'!D211&gt;Valores!$F$59,Valores!$F$59,Valores!$D$59*'Escala Docente'!D211),IF(Valores!$D$59*'Escala Docente'!D211&gt;Valores!$F$59,Valores!$F$59,Valores!$D$59*'Escala Docente'!D211)/2)</f>
        <v>487.84319999999997</v>
      </c>
      <c r="AH211" s="145">
        <f>IF($H$5="NO",IF(Valores!$D$61*D211&gt;Valores!$F$61,Valores!$F$61,Valores!$D$61*D211),IF(Valores!$D$61*D211&gt;Valores!$F$61,Valores!$F$61,Valores!$D$61*D211)/2)</f>
        <v>139.3956</v>
      </c>
      <c r="AI211" s="151">
        <f t="shared" si="39"/>
        <v>30511.284727999999</v>
      </c>
      <c r="AJ211" s="159">
        <f>IF(Valores!$C$37*D211&gt;Valores!$F$37,Valores!$F$37,Valores!$C$37*D211)</f>
        <v>1256.22</v>
      </c>
      <c r="AK211" s="148">
        <f>IF(Valores!$C$11*D211&gt;Valores!$F$11,Valores!$F$11,Valores!$C$11*D211)</f>
        <v>0</v>
      </c>
      <c r="AL211" s="148">
        <f>IF(Valores!$C$87*D211&gt;Valores!$C$86,Valores!$C$86,Valores!$C$87*D211)</f>
        <v>2925</v>
      </c>
      <c r="AM211" s="148"/>
      <c r="AN211" s="150">
        <f>IF(Valores!$C$57*D211&gt;Valores!$F$57,Valores!$F$57,Valores!$C$57*D211)</f>
        <v>255.6</v>
      </c>
      <c r="AO211" s="152">
        <f t="shared" si="37"/>
        <v>4181.22</v>
      </c>
      <c r="AP211" s="154">
        <f>AI211*-Valores!$C$68</f>
        <v>-3356.2413200799997</v>
      </c>
      <c r="AQ211" s="154">
        <f>AI211*-Valores!$C$69</f>
        <v>0</v>
      </c>
      <c r="AR211" s="147">
        <f>AI211*-Valores!$C$70</f>
        <v>-1373.00781276</v>
      </c>
      <c r="AS211" s="147">
        <v>-159.43</v>
      </c>
      <c r="AT211" s="147">
        <f t="shared" si="40"/>
        <v>-53.83</v>
      </c>
      <c r="AU211" s="151">
        <f t="shared" si="41"/>
        <v>29749.995595159999</v>
      </c>
      <c r="AV211" s="155"/>
      <c r="AW211" s="155">
        <f t="shared" si="33"/>
        <v>72</v>
      </c>
      <c r="AX211" s="140" t="s">
        <v>4</v>
      </c>
    </row>
    <row r="212" spans="1:50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16184.5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2850.0734999999995</v>
      </c>
      <c r="P212" s="145">
        <f t="shared" si="36"/>
        <v>0</v>
      </c>
      <c r="Q212" s="159">
        <f>Valores!$C$14*D212</f>
        <v>4772.2299999999996</v>
      </c>
      <c r="R212" s="159">
        <f>IF(D212&lt;15,(Valores!$E$4*D212),Valores!$D$4)</f>
        <v>4398.46</v>
      </c>
      <c r="S212" s="145">
        <v>0</v>
      </c>
      <c r="T212" s="148">
        <f>IF($H$5="NO",IF(Valores!$C$46*D212&gt;Valores!$C$44,Valores!$C$44,Valores!$C$46*D212),IF(Valores!$C$46*D212&gt;Valores!$C$44,Valores!$C$44,Valores!$C$46*D212)/2)</f>
        <v>1268.25</v>
      </c>
      <c r="U212" s="159">
        <f>Valores!$C$23*D212</f>
        <v>1547.7399999999998</v>
      </c>
      <c r="V212" s="145">
        <f t="shared" si="30"/>
        <v>1547.7399999999998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50">
        <f>IF((Valores!$C$33)*D212&gt;Valores!$F$33,Valores!$F$33,(Valores!$C$33)*D212)</f>
        <v>152.07295999999999</v>
      </c>
      <c r="AC212" s="145">
        <f t="shared" si="38"/>
        <v>0</v>
      </c>
      <c r="AD212" s="145">
        <f>IF(Valores!$C$34*D212&gt;Valores!$F$34,Valores!$F$34,Valores!$C$34*D212)</f>
        <v>126.59046400000003</v>
      </c>
      <c r="AE212" s="149">
        <v>0</v>
      </c>
      <c r="AF212" s="145">
        <f>INT(((AE212*Valores!$C$2)*100)+0.5)/100</f>
        <v>0</v>
      </c>
      <c r="AG212" s="145">
        <f>IF($H$5="NO",IF(Valores!$D$59*'Escala Docente'!D212&gt;Valores!$F$59,Valores!$F$59,Valores!$D$59*'Escala Docente'!D212),IF(Valores!$D$59*'Escala Docente'!D212&gt;Valores!$F$59,Valores!$F$59,Valores!$D$59*'Escala Docente'!D212)/2)</f>
        <v>514.94560000000001</v>
      </c>
      <c r="AH212" s="145">
        <f>IF($H$5="NO",IF(Valores!$D$61*D212&gt;Valores!$F$61,Valores!$F$61,Valores!$D$61*D212),IF(Valores!$D$61*D212&gt;Valores!$F$61,Valores!$F$61,Valores!$D$61*D212)/2)</f>
        <v>147.13980000000001</v>
      </c>
      <c r="AI212" s="151">
        <f t="shared" si="39"/>
        <v>31962.002324000001</v>
      </c>
      <c r="AJ212" s="159">
        <f>IF(Valores!$C$37*D212&gt;Valores!$F$37,Valores!$F$37,Valores!$C$37*D212)</f>
        <v>1326.0100000000002</v>
      </c>
      <c r="AK212" s="148">
        <f>IF(Valores!$C$11*D212&gt;Valores!$F$11,Valores!$F$11,Valores!$C$11*D212)</f>
        <v>0</v>
      </c>
      <c r="AL212" s="148">
        <f>IF(Valores!$C$87*D212&gt;Valores!$C$86,Valores!$C$86,Valores!$C$87*D212)</f>
        <v>3087.5</v>
      </c>
      <c r="AM212" s="148"/>
      <c r="AN212" s="150">
        <f>IF(Valores!$C$57*D212&gt;Valores!$F$57,Valores!$F$57,Valores!$C$57*D212)</f>
        <v>269.8</v>
      </c>
      <c r="AO212" s="152">
        <f t="shared" si="37"/>
        <v>4413.51</v>
      </c>
      <c r="AP212" s="154">
        <f>AI212*-Valores!$C$68</f>
        <v>-3515.8202556400001</v>
      </c>
      <c r="AQ212" s="154">
        <f>AI212*-Valores!$C$69</f>
        <v>0</v>
      </c>
      <c r="AR212" s="147">
        <f>AI212*-Valores!$C$70</f>
        <v>-1438.2901045799999</v>
      </c>
      <c r="AS212" s="147">
        <v>-159.43</v>
      </c>
      <c r="AT212" s="147">
        <f t="shared" si="40"/>
        <v>-53.83</v>
      </c>
      <c r="AU212" s="151">
        <f t="shared" si="41"/>
        <v>31208.141963779999</v>
      </c>
      <c r="AV212" s="155"/>
      <c r="AW212" s="155">
        <f t="shared" si="33"/>
        <v>76</v>
      </c>
      <c r="AX212" s="140" t="s">
        <v>4</v>
      </c>
    </row>
    <row r="213" spans="1:50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17036.32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3000.078</v>
      </c>
      <c r="P213" s="145">
        <f t="shared" si="36"/>
        <v>0</v>
      </c>
      <c r="Q213" s="159">
        <f>Valores!$C$14*D213</f>
        <v>5023.3999999999996</v>
      </c>
      <c r="R213" s="159">
        <f>IF(D213&lt;15,(Valores!$E$4*D213),Valores!$D$4)</f>
        <v>4398.46</v>
      </c>
      <c r="S213" s="145">
        <v>0</v>
      </c>
      <c r="T213" s="148">
        <f>IF($H$5="NO",IF(Valores!$C$46*D213&gt;Valores!$C$44,Valores!$C$44,Valores!$C$46*D213),IF(Valores!$C$46*D213&gt;Valores!$C$44,Valores!$C$44,Valores!$C$46*D213)/2)</f>
        <v>1335</v>
      </c>
      <c r="U213" s="159">
        <f>Valores!$C$23*D213</f>
        <v>1629.1999999999998</v>
      </c>
      <c r="V213" s="145">
        <f t="shared" si="30"/>
        <v>1629.1999999999998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50">
        <f>IF((Valores!$C$33)*D213&gt;Valores!$F$33,Valores!$F$33,(Valores!$C$33)*D213)</f>
        <v>160.07679999999999</v>
      </c>
      <c r="AC213" s="145">
        <f t="shared" si="38"/>
        <v>0</v>
      </c>
      <c r="AD213" s="145">
        <f>IF(Valores!$C$34*D213&gt;Valores!$F$34,Valores!$F$34,Valores!$C$34*D213)</f>
        <v>133.25312000000002</v>
      </c>
      <c r="AE213" s="149">
        <v>0</v>
      </c>
      <c r="AF213" s="145">
        <f>INT(((AE213*Valores!$C$2)*100)+0.5)/100</f>
        <v>0</v>
      </c>
      <c r="AG213" s="145">
        <f>IF($H$5="NO",IF(Valores!$D$59*'Escala Docente'!D213&gt;Valores!$F$59,Valores!$F$59,Valores!$D$59*'Escala Docente'!D213),IF(Valores!$D$59*'Escala Docente'!D213&gt;Valores!$F$59,Valores!$F$59,Valores!$D$59*'Escala Docente'!D213)/2)</f>
        <v>542.048</v>
      </c>
      <c r="AH213" s="145">
        <f>IF($H$5="NO",IF(Valores!$D$61*D213&gt;Valores!$F$61,Valores!$F$61,Valores!$D$61*D213),IF(Valores!$D$61*D213&gt;Valores!$F$61,Valores!$F$61,Valores!$D$61*D213)/2)</f>
        <v>154.88400000000001</v>
      </c>
      <c r="AI213" s="151">
        <f t="shared" si="39"/>
        <v>33412.719920000003</v>
      </c>
      <c r="AJ213" s="159">
        <f>IF(Valores!$C$37*D213&gt;Valores!$F$37,Valores!$F$37,Valores!$C$37*D213)</f>
        <v>1395.8000000000002</v>
      </c>
      <c r="AK213" s="148">
        <f>IF(Valores!$C$11*D213&gt;Valores!$F$11,Valores!$F$11,Valores!$C$11*D213)</f>
        <v>0</v>
      </c>
      <c r="AL213" s="148">
        <f>IF(Valores!$C$87*D213&gt;Valores!$C$86,Valores!$C$86,Valores!$C$87*D213)</f>
        <v>3250</v>
      </c>
      <c r="AM213" s="148"/>
      <c r="AN213" s="150">
        <f>IF(Valores!$C$57*D213&gt;Valores!$F$57,Valores!$F$57,Valores!$C$57*D213)</f>
        <v>284</v>
      </c>
      <c r="AO213" s="152">
        <f t="shared" si="37"/>
        <v>4645.8</v>
      </c>
      <c r="AP213" s="154">
        <f>AI213*-Valores!$C$68</f>
        <v>-3675.3991912000006</v>
      </c>
      <c r="AQ213" s="154">
        <f>AI213*-Valores!$C$69</f>
        <v>0</v>
      </c>
      <c r="AR213" s="147">
        <f>AI213*-Valores!$C$70</f>
        <v>-1503.5723964000001</v>
      </c>
      <c r="AS213" s="147">
        <v>-159.43</v>
      </c>
      <c r="AT213" s="147">
        <f t="shared" si="40"/>
        <v>-53.83</v>
      </c>
      <c r="AU213" s="151">
        <f t="shared" si="41"/>
        <v>32666.288332400007</v>
      </c>
      <c r="AV213" s="155"/>
      <c r="AW213" s="155">
        <f t="shared" si="33"/>
        <v>80</v>
      </c>
      <c r="AX213" s="140" t="s">
        <v>4</v>
      </c>
    </row>
    <row r="214" spans="1:50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17888.13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3150.0810000000001</v>
      </c>
      <c r="P214" s="145">
        <f t="shared" si="36"/>
        <v>0</v>
      </c>
      <c r="Q214" s="159">
        <f>Valores!$C$14*D214</f>
        <v>5274.57</v>
      </c>
      <c r="R214" s="159">
        <f>IF(D214&lt;15,(Valores!$E$4*D214),Valores!$D$4)</f>
        <v>4398.46</v>
      </c>
      <c r="S214" s="145">
        <v>0</v>
      </c>
      <c r="T214" s="148">
        <f>IF($H$5="NO",IF(Valores!$C$46*D214&gt;Valores!$C$44,Valores!$C$44,Valores!$C$46*D214),IF(Valores!$C$46*D214&gt;Valores!$C$44,Valores!$C$44,Valores!$C$46*D214)/2)</f>
        <v>1401.75</v>
      </c>
      <c r="U214" s="159">
        <f>Valores!$C$23*D214</f>
        <v>1710.6599999999999</v>
      </c>
      <c r="V214" s="145">
        <f t="shared" si="30"/>
        <v>1710.6599999999999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50">
        <f>IF((Valores!$C$33)*D214&gt;Valores!$F$33,Valores!$F$33,(Valores!$C$33)*D214)</f>
        <v>168.08064000000002</v>
      </c>
      <c r="AC214" s="145">
        <f t="shared" si="38"/>
        <v>0</v>
      </c>
      <c r="AD214" s="145">
        <f>IF(Valores!$C$34*D214&gt;Valores!$F$34,Valores!$F$34,Valores!$C$34*D214)</f>
        <v>139.91577600000002</v>
      </c>
      <c r="AE214" s="149">
        <v>0</v>
      </c>
      <c r="AF214" s="145">
        <f>INT(((AE214*Valores!$C$2)*100)+0.5)/100</f>
        <v>0</v>
      </c>
      <c r="AG214" s="145">
        <f>IF($H$5="NO",IF(Valores!$D$59*'Escala Docente'!D214&gt;Valores!$F$59,Valores!$F$59,Valores!$D$59*'Escala Docente'!D214),IF(Valores!$D$59*'Escala Docente'!D214&gt;Valores!$F$59,Valores!$F$59,Valores!$D$59*'Escala Docente'!D214)/2)</f>
        <v>569.15039999999999</v>
      </c>
      <c r="AH214" s="145">
        <f>IF($H$5="NO",IF(Valores!$D$61*D214&gt;Valores!$F$61,Valores!$F$61,Valores!$D$61*D214),IF(Valores!$D$61*D214&gt;Valores!$F$61,Valores!$F$61,Valores!$D$61*D214)/2)</f>
        <v>162.62819999999999</v>
      </c>
      <c r="AI214" s="151">
        <f t="shared" si="39"/>
        <v>34863.426016000005</v>
      </c>
      <c r="AJ214" s="159">
        <f>IF(Valores!$C$37*D214&gt;Valores!$F$37,Valores!$F$37,Valores!$C$37*D214)</f>
        <v>1465.5900000000001</v>
      </c>
      <c r="AK214" s="148">
        <f>IF(Valores!$C$11*D214&gt;Valores!$F$11,Valores!$F$11,Valores!$C$11*D214)</f>
        <v>0</v>
      </c>
      <c r="AL214" s="148">
        <f>IF(Valores!$C$87*D214&gt;Valores!$C$86,Valores!$C$86,Valores!$C$87*D214)</f>
        <v>3412.5</v>
      </c>
      <c r="AM214" s="148"/>
      <c r="AN214" s="150">
        <f>IF(Valores!$C$57*D214&gt;Valores!$F$57,Valores!$F$57,Valores!$C$57*D214)</f>
        <v>298.2</v>
      </c>
      <c r="AO214" s="152">
        <f t="shared" si="37"/>
        <v>4878.09</v>
      </c>
      <c r="AP214" s="154">
        <f>AI214*-Valores!$C$68</f>
        <v>-3834.9768617600007</v>
      </c>
      <c r="AQ214" s="154">
        <f>AI214*-Valores!$C$69</f>
        <v>0</v>
      </c>
      <c r="AR214" s="147">
        <f>AI214*-Valores!$C$70</f>
        <v>-1568.8541707200002</v>
      </c>
      <c r="AS214" s="147">
        <v>-159.43</v>
      </c>
      <c r="AT214" s="147">
        <f t="shared" si="40"/>
        <v>-53.83</v>
      </c>
      <c r="AU214" s="151">
        <f t="shared" si="41"/>
        <v>34124.42498352001</v>
      </c>
      <c r="AV214" s="155"/>
      <c r="AW214" s="155">
        <f t="shared" si="33"/>
        <v>84</v>
      </c>
      <c r="AX214" s="140" t="s">
        <v>8</v>
      </c>
    </row>
    <row r="215" spans="1:50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18739.95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3300.0854999999997</v>
      </c>
      <c r="P215" s="145">
        <f t="shared" si="36"/>
        <v>0</v>
      </c>
      <c r="Q215" s="159">
        <f>Valores!$C$14*D215</f>
        <v>5525.74</v>
      </c>
      <c r="R215" s="159">
        <f>IF(D215&lt;15,(Valores!$E$4*D215),Valores!$D$4)</f>
        <v>4398.46</v>
      </c>
      <c r="S215" s="145">
        <v>0</v>
      </c>
      <c r="T215" s="148">
        <f>IF($H$5="NO",IF(Valores!$C$46*D215&gt;Valores!$C$44,Valores!$C$44,Valores!$C$46*D215),IF(Valores!$C$46*D215&gt;Valores!$C$44,Valores!$C$44,Valores!$C$46*D215)/2)</f>
        <v>1468.5</v>
      </c>
      <c r="U215" s="159">
        <f>Valores!$C$23*D215</f>
        <v>1792.12</v>
      </c>
      <c r="V215" s="145">
        <f t="shared" si="30"/>
        <v>1792.12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50">
        <f>IF((Valores!$C$33)*D215&gt;Valores!$F$33,Valores!$F$33,(Valores!$C$33)*D215)</f>
        <v>176.08448000000001</v>
      </c>
      <c r="AC215" s="145">
        <f t="shared" si="38"/>
        <v>0</v>
      </c>
      <c r="AD215" s="145">
        <f>IF(Valores!$C$34*D215&gt;Valores!$F$34,Valores!$F$34,Valores!$C$34*D215)</f>
        <v>146.57843200000002</v>
      </c>
      <c r="AE215" s="149">
        <v>0</v>
      </c>
      <c r="AF215" s="145">
        <f>INT(((AE215*Valores!$C$2)*100)+0.5)/100</f>
        <v>0</v>
      </c>
      <c r="AG215" s="145">
        <f>IF($H$5="NO",IF(Valores!$D$59*'Escala Docente'!D215&gt;Valores!$F$59,Valores!$F$59,Valores!$D$59*'Escala Docente'!D215),IF(Valores!$D$59*'Escala Docente'!D215&gt;Valores!$F$59,Valores!$F$59,Valores!$D$59*'Escala Docente'!D215)/2)</f>
        <v>596.25279999999998</v>
      </c>
      <c r="AH215" s="145">
        <f>IF($H$5="NO",IF(Valores!$D$61*D215&gt;Valores!$F$61,Valores!$F$61,Valores!$D$61*D215),IF(Valores!$D$61*D215&gt;Valores!$F$61,Valores!$F$61,Valores!$D$61*D215)/2)</f>
        <v>170.3724</v>
      </c>
      <c r="AI215" s="151">
        <f t="shared" si="39"/>
        <v>36314.143612000007</v>
      </c>
      <c r="AJ215" s="159">
        <f>IF(Valores!$C$37*D215&gt;Valores!$F$37,Valores!$F$37,Valores!$C$37*D215)</f>
        <v>1535.38</v>
      </c>
      <c r="AK215" s="148">
        <f>IF(Valores!$C$11*D215&gt;Valores!$F$11,Valores!$F$11,Valores!$C$11*D215)</f>
        <v>0</v>
      </c>
      <c r="AL215" s="148">
        <f>IF(Valores!$C$87*D215&gt;Valores!$C$86,Valores!$C$86,Valores!$C$87*D215)</f>
        <v>3575</v>
      </c>
      <c r="AM215" s="148"/>
      <c r="AN215" s="150">
        <f>IF(Valores!$C$57*D215&gt;Valores!$F$57,Valores!$F$57,Valores!$C$57*D215)</f>
        <v>312.39999999999998</v>
      </c>
      <c r="AO215" s="152">
        <f t="shared" si="37"/>
        <v>5110.38</v>
      </c>
      <c r="AP215" s="154">
        <f>AI215*-Valores!$C$68</f>
        <v>-3994.5557973200007</v>
      </c>
      <c r="AQ215" s="154">
        <f>AI215*-Valores!$C$69</f>
        <v>0</v>
      </c>
      <c r="AR215" s="147">
        <f>AI215*-Valores!$C$70</f>
        <v>-1634.1364625400004</v>
      </c>
      <c r="AS215" s="147">
        <v>-159.43</v>
      </c>
      <c r="AT215" s="147">
        <f t="shared" si="40"/>
        <v>-53.83</v>
      </c>
      <c r="AU215" s="151">
        <f t="shared" si="41"/>
        <v>35582.571352140003</v>
      </c>
      <c r="AV215" s="155"/>
      <c r="AW215" s="155">
        <f t="shared" si="33"/>
        <v>88</v>
      </c>
      <c r="AX215" s="140" t="s">
        <v>4</v>
      </c>
    </row>
    <row r="216" spans="1:50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19591.759999999998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3450.0884999999994</v>
      </c>
      <c r="P216" s="145">
        <f t="shared" si="36"/>
        <v>0</v>
      </c>
      <c r="Q216" s="159">
        <f>Valores!$C$14*D216</f>
        <v>5776.91</v>
      </c>
      <c r="R216" s="159">
        <f>IF(D216&lt;15,(Valores!$E$4*D216),Valores!$D$4)</f>
        <v>4398.46</v>
      </c>
      <c r="S216" s="145">
        <v>0</v>
      </c>
      <c r="T216" s="148">
        <f>IF($H$5="NO",IF(Valores!$C$46*D216&gt;Valores!$C$44,Valores!$C$44,Valores!$C$46*D216),IF(Valores!$C$46*D216&gt;Valores!$C$44,Valores!$C$44,Valores!$C$46*D216)/2)</f>
        <v>1535.25</v>
      </c>
      <c r="U216" s="159">
        <f>Valores!$C$23*D216</f>
        <v>1873.58</v>
      </c>
      <c r="V216" s="145">
        <f t="shared" si="30"/>
        <v>1873.58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50">
        <f>IF((Valores!$C$33)*D216&gt;Valores!$F$33,Valores!$F$33,(Valores!$C$33)*D216)</f>
        <v>184.08832000000001</v>
      </c>
      <c r="AC216" s="145">
        <f t="shared" si="38"/>
        <v>0</v>
      </c>
      <c r="AD216" s="145">
        <f>IF(Valores!$C$34*D216&gt;Valores!$F$34,Valores!$F$34,Valores!$C$34*D216)</f>
        <v>153.24108800000002</v>
      </c>
      <c r="AE216" s="149">
        <v>0</v>
      </c>
      <c r="AF216" s="145">
        <f>INT(((AE216*Valores!$C$2)*100)+0.5)/100</f>
        <v>0</v>
      </c>
      <c r="AG216" s="145">
        <f>IF($H$5="NO",IF(Valores!$D$59*'Escala Docente'!D216&gt;Valores!$F$59,Valores!$F$59,Valores!$D$59*'Escala Docente'!D216),IF(Valores!$D$59*'Escala Docente'!D216&gt;Valores!$F$59,Valores!$F$59,Valores!$D$59*'Escala Docente'!D216)/2)</f>
        <v>623.35519999999997</v>
      </c>
      <c r="AH216" s="145">
        <f>IF($H$5="NO",IF(Valores!$D$61*D216&gt;Valores!$F$61,Valores!$F$61,Valores!$D$61*D216),IF(Valores!$D$61*D216&gt;Valores!$F$61,Valores!$F$61,Valores!$D$61*D216)/2)</f>
        <v>178.11660000000001</v>
      </c>
      <c r="AI216" s="151">
        <f t="shared" si="39"/>
        <v>37764.849708000002</v>
      </c>
      <c r="AJ216" s="159">
        <f>IF(Valores!$C$37*D216&gt;Valores!$F$37,Valores!$F$37,Valores!$C$37*D216)</f>
        <v>1605.17</v>
      </c>
      <c r="AK216" s="148">
        <f>IF(Valores!$C$11*D216&gt;Valores!$F$11,Valores!$F$11,Valores!$C$11*D216)</f>
        <v>0</v>
      </c>
      <c r="AL216" s="148">
        <f>IF(Valores!$C$87*D216&gt;Valores!$C$86,Valores!$C$86,Valores!$C$87*D216)</f>
        <v>3737.5</v>
      </c>
      <c r="AM216" s="148"/>
      <c r="AN216" s="150">
        <f>IF(Valores!$C$57*D216&gt;Valores!$F$57,Valores!$F$57,Valores!$C$57*D216)</f>
        <v>326.59999999999997</v>
      </c>
      <c r="AO216" s="152">
        <f t="shared" si="37"/>
        <v>5342.67</v>
      </c>
      <c r="AP216" s="154">
        <f>AI216*-Valores!$C$68</f>
        <v>-4154.1334678800004</v>
      </c>
      <c r="AQ216" s="154">
        <f>AI216*-Valores!$C$69</f>
        <v>0</v>
      </c>
      <c r="AR216" s="147">
        <f>AI216*-Valores!$C$70</f>
        <v>-1699.41823686</v>
      </c>
      <c r="AS216" s="147">
        <v>-159.43</v>
      </c>
      <c r="AT216" s="147">
        <f t="shared" si="40"/>
        <v>-53.83</v>
      </c>
      <c r="AU216" s="151">
        <f t="shared" si="41"/>
        <v>37040.708003259999</v>
      </c>
      <c r="AV216" s="155"/>
      <c r="AW216" s="155">
        <f t="shared" si="33"/>
        <v>92</v>
      </c>
      <c r="AX216" s="140" t="s">
        <v>8</v>
      </c>
    </row>
    <row r="217" spans="1:50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20443.580000000002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3600.0930000000003</v>
      </c>
      <c r="P217" s="145">
        <f t="shared" si="36"/>
        <v>0</v>
      </c>
      <c r="Q217" s="159">
        <f>Valores!$C$14*D217</f>
        <v>6028.08</v>
      </c>
      <c r="R217" s="159">
        <f>IF(D217&lt;15,(Valores!$E$4*D217),Valores!$D$4)</f>
        <v>4398.46</v>
      </c>
      <c r="S217" s="145">
        <v>0</v>
      </c>
      <c r="T217" s="148">
        <f>IF($H$5="NO",IF(Valores!$C$46*D217&gt;Valores!$C$44,Valores!$C$44,Valores!$C$46*D217),IF(Valores!$C$46*D217&gt;Valores!$C$44,Valores!$C$44,Valores!$C$46*D217)/2)</f>
        <v>1602</v>
      </c>
      <c r="U217" s="159">
        <f>Valores!$C$23*D217</f>
        <v>1955.04</v>
      </c>
      <c r="V217" s="145">
        <f t="shared" si="30"/>
        <v>1955.04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50">
        <f>IF((Valores!$C$33)*D217&gt;Valores!$F$33,Valores!$F$33,(Valores!$C$33)*D217)</f>
        <v>192.09216000000001</v>
      </c>
      <c r="AC217" s="145">
        <f t="shared" si="38"/>
        <v>0</v>
      </c>
      <c r="AD217" s="145">
        <f>IF(Valores!$C$34*D217&gt;Valores!$F$34,Valores!$F$34,Valores!$C$34*D217)</f>
        <v>159.90374400000002</v>
      </c>
      <c r="AE217" s="149">
        <v>0</v>
      </c>
      <c r="AF217" s="145">
        <f>INT(((AE217*Valores!$C$2)*100)+0.5)/100</f>
        <v>0</v>
      </c>
      <c r="AG217" s="145">
        <f>IF($H$5="NO",IF(Valores!$D$59*'Escala Docente'!D217&gt;Valores!$F$59,Valores!$F$59,Valores!$D$59*'Escala Docente'!D217),IF(Valores!$D$59*'Escala Docente'!D217&gt;Valores!$F$59,Valores!$F$59,Valores!$D$59*'Escala Docente'!D217)/2)</f>
        <v>650.45759999999996</v>
      </c>
      <c r="AH217" s="145">
        <f>IF($H$5="NO",IF(Valores!$D$61*D217&gt;Valores!$F$61,Valores!$F$61,Valores!$D$61*D217),IF(Valores!$D$61*D217&gt;Valores!$F$61,Valores!$F$61,Valores!$D$61*D217)/2)</f>
        <v>185.86080000000001</v>
      </c>
      <c r="AI217" s="151">
        <f t="shared" si="39"/>
        <v>39215.567304000011</v>
      </c>
      <c r="AJ217" s="159">
        <f>IF(Valores!$C$37*D217&gt;Valores!$F$37,Valores!$F$37,Valores!$C$37*D217)</f>
        <v>1674.96</v>
      </c>
      <c r="AK217" s="148">
        <f>IF(Valores!$C$11*D217&gt;Valores!$F$11,Valores!$F$11,Valores!$C$11*D217)</f>
        <v>0</v>
      </c>
      <c r="AL217" s="148">
        <f>IF(Valores!$C$87*D217&gt;Valores!$C$86,Valores!$C$86,Valores!$C$87*D217)</f>
        <v>3900</v>
      </c>
      <c r="AM217" s="148"/>
      <c r="AN217" s="150">
        <f>IF(Valores!$C$57*D217&gt;Valores!$F$57,Valores!$F$57,Valores!$C$57*D217)</f>
        <v>327.60000000000002</v>
      </c>
      <c r="AO217" s="152">
        <f t="shared" si="37"/>
        <v>5574.96</v>
      </c>
      <c r="AP217" s="154">
        <f>AI217*-Valores!$C$68</f>
        <v>-4313.7124034400013</v>
      </c>
      <c r="AQ217" s="154">
        <f>AI217*-Valores!$C$69</f>
        <v>0</v>
      </c>
      <c r="AR217" s="147">
        <f>AI217*-Valores!$C$70</f>
        <v>-1764.7005286800004</v>
      </c>
      <c r="AS217" s="147">
        <v>-159.43</v>
      </c>
      <c r="AT217" s="147">
        <f t="shared" si="40"/>
        <v>-53.83</v>
      </c>
      <c r="AU217" s="151">
        <f t="shared" si="41"/>
        <v>38498.854371880007</v>
      </c>
      <c r="AV217" s="155"/>
      <c r="AW217" s="155">
        <f t="shared" si="33"/>
        <v>96</v>
      </c>
      <c r="AX217" s="140" t="s">
        <v>8</v>
      </c>
    </row>
    <row r="218" spans="1:50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21295.4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3750.0974999999999</v>
      </c>
      <c r="P218" s="145">
        <f t="shared" si="36"/>
        <v>0</v>
      </c>
      <c r="Q218" s="159">
        <f>Valores!$C$14*D218</f>
        <v>6279.25</v>
      </c>
      <c r="R218" s="159">
        <f>IF(D218&lt;15,(Valores!$E$4*D218),Valores!$D$4)</f>
        <v>4398.46</v>
      </c>
      <c r="S218" s="145">
        <v>0</v>
      </c>
      <c r="T218" s="148">
        <f>IF($H$5="NO",IF(Valores!$C$46*D218&gt;Valores!$C$44,Valores!$C$44,Valores!$C$46*D218),IF(Valores!$C$46*D218&gt;Valores!$C$44,Valores!$C$44,Valores!$C$46*D218)/2)</f>
        <v>1668.75</v>
      </c>
      <c r="U218" s="159">
        <f>Valores!$C$23*D218</f>
        <v>2036.4999999999998</v>
      </c>
      <c r="V218" s="145">
        <f t="shared" si="30"/>
        <v>2036.4999999999998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50">
        <f>IF((Valores!$C$33)*D218&gt;Valores!$F$33,Valores!$F$33,(Valores!$C$33)*D218)</f>
        <v>200.096</v>
      </c>
      <c r="AC218" s="145">
        <f t="shared" si="38"/>
        <v>0</v>
      </c>
      <c r="AD218" s="145">
        <f>IF(Valores!$C$34*D218&gt;Valores!$F$34,Valores!$F$34,Valores!$C$34*D218)</f>
        <v>166.56640000000002</v>
      </c>
      <c r="AE218" s="149">
        <v>0</v>
      </c>
      <c r="AF218" s="145">
        <f>INT(((AE218*Valores!$C$2)*100)+0.5)/100</f>
        <v>0</v>
      </c>
      <c r="AG218" s="145">
        <f>IF($H$5="NO",IF(Valores!$D$59*'Escala Docente'!D218&gt;Valores!$F$59,Valores!$F$59,Valores!$D$59*'Escala Docente'!D218),IF(Valores!$D$59*'Escala Docente'!D218&gt;Valores!$F$59,Valores!$F$59,Valores!$D$59*'Escala Docente'!D218)/2)</f>
        <v>677.56</v>
      </c>
      <c r="AH218" s="145">
        <f>IF($H$5="NO",IF(Valores!$D$61*D218&gt;Valores!$F$61,Valores!$F$61,Valores!$D$61*D218),IF(Valores!$D$61*D218&gt;Valores!$F$61,Valores!$F$61,Valores!$D$61*D218)/2)</f>
        <v>193.60500000000002</v>
      </c>
      <c r="AI218" s="151">
        <f t="shared" si="39"/>
        <v>40666.284900000006</v>
      </c>
      <c r="AJ218" s="159">
        <f>IF(Valores!$C$37*D218&gt;Valores!$F$37,Valores!$F$37,Valores!$C$37*D218)</f>
        <v>1744.7500000000002</v>
      </c>
      <c r="AK218" s="148">
        <f>IF(Valores!$C$11*D218&gt;Valores!$F$11,Valores!$F$11,Valores!$C$11*D218)</f>
        <v>0</v>
      </c>
      <c r="AL218" s="148">
        <f>IF(Valores!$C$87*D218&gt;Valores!$C$86,Valores!$C$86,Valores!$C$87*D218)</f>
        <v>4062.5</v>
      </c>
      <c r="AM218" s="148"/>
      <c r="AN218" s="150">
        <f>IF(Valores!$C$57*D218&gt;Valores!$F$57,Valores!$F$57,Valores!$C$57*D218)</f>
        <v>327.60000000000002</v>
      </c>
      <c r="AO218" s="152">
        <f t="shared" si="37"/>
        <v>5807.25</v>
      </c>
      <c r="AP218" s="154">
        <f>AI218*-Valores!$C$68</f>
        <v>-4473.2913390000003</v>
      </c>
      <c r="AQ218" s="154">
        <f>AI218*-Valores!$C$69</f>
        <v>0</v>
      </c>
      <c r="AR218" s="147">
        <f>AI218*-Valores!$C$70</f>
        <v>-1829.9828205000001</v>
      </c>
      <c r="AS218" s="147">
        <v>-159.43</v>
      </c>
      <c r="AT218" s="147">
        <f t="shared" si="40"/>
        <v>-53.83</v>
      </c>
      <c r="AU218" s="151">
        <f t="shared" si="41"/>
        <v>39957.0007405</v>
      </c>
      <c r="AV218" s="155"/>
      <c r="AW218" s="155">
        <f t="shared" si="33"/>
        <v>100</v>
      </c>
      <c r="AX218" s="140" t="s">
        <v>4</v>
      </c>
    </row>
    <row r="219" spans="1:50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22147.21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3900.1004999999996</v>
      </c>
      <c r="P219" s="145">
        <f t="shared" si="36"/>
        <v>0</v>
      </c>
      <c r="Q219" s="159">
        <f>Valores!$C$14*D219</f>
        <v>6530.42</v>
      </c>
      <c r="R219" s="159">
        <f>IF(D219&lt;15,(Valores!$E$4*D219),Valores!$D$4)</f>
        <v>4398.46</v>
      </c>
      <c r="S219" s="145">
        <v>0</v>
      </c>
      <c r="T219" s="148">
        <f>IF($H$5="NO",IF(Valores!$C$46*D219&gt;Valores!$C$44,Valores!$C$44,Valores!$C$46*D219),IF(Valores!$C$46*D219&gt;Valores!$C$44,Valores!$C$44,Valores!$C$46*D219)/2)</f>
        <v>1735.5</v>
      </c>
      <c r="U219" s="159">
        <f>Valores!$C$23*D219</f>
        <v>2117.96</v>
      </c>
      <c r="V219" s="145">
        <f t="shared" si="30"/>
        <v>2117.96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50">
        <f>IF((Valores!$C$33)*D219&gt;Valores!$F$33,Valores!$F$33,(Valores!$C$33)*D219)</f>
        <v>208.09984</v>
      </c>
      <c r="AC219" s="145">
        <f t="shared" si="38"/>
        <v>0</v>
      </c>
      <c r="AD219" s="145">
        <f>IF(Valores!$C$34*D219&gt;Valores!$F$34,Valores!$F$34,Valores!$C$34*D219)</f>
        <v>173.22905600000001</v>
      </c>
      <c r="AE219" s="149">
        <v>0</v>
      </c>
      <c r="AF219" s="145">
        <f>INT(((AE219*Valores!$C$2)*100)+0.5)/100</f>
        <v>0</v>
      </c>
      <c r="AG219" s="145">
        <f>IF($H$5="NO",IF(Valores!$D$59*'Escala Docente'!D219&gt;Valores!$F$59,Valores!$F$59,Valores!$D$59*'Escala Docente'!D219),IF(Valores!$D$59*'Escala Docente'!D219&gt;Valores!$F$59,Valores!$F$59,Valores!$D$59*'Escala Docente'!D219)/2)</f>
        <v>704.66239999999993</v>
      </c>
      <c r="AH219" s="145">
        <f>IF($H$5="NO",IF(Valores!$D$61*D219&gt;Valores!$F$61,Valores!$F$61,Valores!$D$61*D219),IF(Valores!$D$61*D219&gt;Valores!$F$61,Valores!$F$61,Valores!$D$61*D219)/2)</f>
        <v>201.3492</v>
      </c>
      <c r="AI219" s="151">
        <f t="shared" si="39"/>
        <v>42116.990995999993</v>
      </c>
      <c r="AJ219" s="159">
        <f>IF(Valores!$C$37*D219&gt;Valores!$F$37,Valores!$F$37,Valores!$C$37*D219)</f>
        <v>1814.5400000000002</v>
      </c>
      <c r="AK219" s="148">
        <f>IF(Valores!$C$11*D219&gt;Valores!$F$11,Valores!$F$11,Valores!$C$11*D219)</f>
        <v>0</v>
      </c>
      <c r="AL219" s="148">
        <f>IF(Valores!$C$87*D219&gt;Valores!$C$86,Valores!$C$86,Valores!$C$87*D219)</f>
        <v>4225</v>
      </c>
      <c r="AM219" s="148"/>
      <c r="AN219" s="150">
        <f>IF(Valores!$C$57*D219&gt;Valores!$F$57,Valores!$F$57,Valores!$C$57*D219)</f>
        <v>327.60000000000002</v>
      </c>
      <c r="AO219" s="152">
        <f t="shared" si="37"/>
        <v>6039.54</v>
      </c>
      <c r="AP219" s="154">
        <f>AI219*-Valores!$C$68</f>
        <v>-4632.8690095599995</v>
      </c>
      <c r="AQ219" s="154">
        <f>AI219*-Valores!$C$69</f>
        <v>0</v>
      </c>
      <c r="AR219" s="147">
        <f>AI219*-Valores!$C$70</f>
        <v>-1895.2645948199997</v>
      </c>
      <c r="AS219" s="147">
        <v>-159.43</v>
      </c>
      <c r="AT219" s="147">
        <f t="shared" si="40"/>
        <v>-53.83</v>
      </c>
      <c r="AU219" s="151">
        <f t="shared" si="41"/>
        <v>41415.137391619988</v>
      </c>
      <c r="AV219" s="155"/>
      <c r="AW219" s="155">
        <f t="shared" si="33"/>
        <v>104</v>
      </c>
      <c r="AX219" s="140" t="s">
        <v>8</v>
      </c>
    </row>
    <row r="220" spans="1:50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22999.03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4050.1049999999996</v>
      </c>
      <c r="P220" s="145">
        <f t="shared" si="36"/>
        <v>0</v>
      </c>
      <c r="Q220" s="159">
        <f>Valores!$C$14*D220</f>
        <v>6781.5899999999992</v>
      </c>
      <c r="R220" s="159">
        <f>IF(D220&lt;15,(Valores!$E$4*D220),Valores!$D$4)</f>
        <v>4398.46</v>
      </c>
      <c r="S220" s="145">
        <v>0</v>
      </c>
      <c r="T220" s="148">
        <f>IF($H$5="NO",IF(Valores!$C$46*D220&gt;Valores!$C$44,Valores!$C$44,Valores!$C$46*D220),IF(Valores!$C$46*D220&gt;Valores!$C$44,Valores!$C$44,Valores!$C$46*D220)/2)</f>
        <v>1802.25</v>
      </c>
      <c r="U220" s="148">
        <f>Valores!$C$23*D220</f>
        <v>2199.4199999999996</v>
      </c>
      <c r="V220" s="145">
        <f t="shared" si="30"/>
        <v>2199.4199999999996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50">
        <f>IF((Valores!$C$33)*D220&gt;Valores!$F$33,Valores!$F$33,(Valores!$C$33)*D220)</f>
        <v>216.10368</v>
      </c>
      <c r="AC220" s="145">
        <f t="shared" si="38"/>
        <v>0</v>
      </c>
      <c r="AD220" s="145">
        <f>IF(Valores!$C$34*D220&gt;Valores!$F$34,Valores!$F$34,Valores!$C$34*D220)</f>
        <v>179.89171200000004</v>
      </c>
      <c r="AE220" s="149">
        <v>0</v>
      </c>
      <c r="AF220" s="145">
        <f>INT(((AE220*Valores!$C$2)*100)+0.5)/100</f>
        <v>0</v>
      </c>
      <c r="AG220" s="145">
        <f>IF($H$5="NO",IF(Valores!$D$59*'Escala Docente'!D220&gt;Valores!$F$59,Valores!$F$59,Valores!$D$59*'Escala Docente'!D220),IF(Valores!$D$59*'Escala Docente'!D220&gt;Valores!$F$59,Valores!$F$59,Valores!$D$59*'Escala Docente'!D220)/2)</f>
        <v>731.76480000000004</v>
      </c>
      <c r="AH220" s="145">
        <f>IF($H$5="NO",IF(Valores!$D$61*D220&gt;Valores!$F$61,Valores!$F$61,Valores!$D$61*D220),IF(Valores!$D$61*D220&gt;Valores!$F$61,Valores!$F$61,Valores!$D$61*D220)/2)</f>
        <v>209.0934</v>
      </c>
      <c r="AI220" s="151">
        <f t="shared" si="39"/>
        <v>43567.708591999988</v>
      </c>
      <c r="AJ220" s="159">
        <f>IF(Valores!$C$37*D220&gt;Valores!$F$37,Valores!$F$37,Valores!$C$37*D220)</f>
        <v>1884.3300000000002</v>
      </c>
      <c r="AK220" s="148">
        <f>IF(Valores!$C$11*D220&gt;Valores!$F$11,Valores!$F$11,Valores!$C$11*D220)</f>
        <v>0</v>
      </c>
      <c r="AL220" s="148">
        <f>IF(Valores!$C$87*D220&gt;Valores!$C$86,Valores!$C$86,Valores!$C$87*D220)</f>
        <v>4387.5</v>
      </c>
      <c r="AM220" s="148"/>
      <c r="AN220" s="150">
        <f>IF(Valores!$C$57*D220&gt;Valores!$F$57,Valores!$F$57,Valores!$C$57*D220)</f>
        <v>327.60000000000002</v>
      </c>
      <c r="AO220" s="152">
        <f t="shared" si="37"/>
        <v>6271.83</v>
      </c>
      <c r="AP220" s="154">
        <f>AI220*-Valores!$C$68</f>
        <v>-4792.4479451199986</v>
      </c>
      <c r="AQ220" s="154">
        <f>AI220*-Valores!$C$69</f>
        <v>0</v>
      </c>
      <c r="AR220" s="147">
        <f>AI220*-Valores!$C$70</f>
        <v>-1960.5468866399995</v>
      </c>
      <c r="AS220" s="147">
        <v>-159.43</v>
      </c>
      <c r="AT220" s="147">
        <f t="shared" si="40"/>
        <v>-53.83</v>
      </c>
      <c r="AU220" s="151">
        <f t="shared" si="41"/>
        <v>42873.283760239989</v>
      </c>
      <c r="AV220" s="155"/>
      <c r="AW220" s="155">
        <f t="shared" si="33"/>
        <v>108</v>
      </c>
      <c r="AX220" s="140" t="s">
        <v>8</v>
      </c>
    </row>
    <row r="221" spans="1:50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23850.84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4200.1080000000002</v>
      </c>
      <c r="P221" s="145">
        <f t="shared" si="36"/>
        <v>0</v>
      </c>
      <c r="Q221" s="159">
        <f>Valores!$C$14*D221</f>
        <v>7032.7599999999993</v>
      </c>
      <c r="R221" s="159">
        <f>IF(D221&lt;15,(Valores!$E$4*D221),Valores!$D$4)</f>
        <v>4398.46</v>
      </c>
      <c r="S221" s="145">
        <v>0</v>
      </c>
      <c r="T221" s="148">
        <f>IF($H$5="NO",IF(Valores!$C$46*D221&gt;Valores!$C$44,Valores!$C$44,Valores!$C$46*D221),IF(Valores!$C$46*D221&gt;Valores!$C$44,Valores!$C$44,Valores!$C$46*D221)/2)</f>
        <v>1869</v>
      </c>
      <c r="U221" s="159">
        <f>Valores!$C$23*D221</f>
        <v>2280.8799999999997</v>
      </c>
      <c r="V221" s="145">
        <f t="shared" si="30"/>
        <v>2280.8799999999997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50">
        <f>IF((Valores!$C$33)*D221&gt;Valores!$F$33,Valores!$F$33,(Valores!$C$33)*D221)</f>
        <v>224.10752000000002</v>
      </c>
      <c r="AC221" s="145">
        <f t="shared" si="38"/>
        <v>0</v>
      </c>
      <c r="AD221" s="145">
        <f>IF(Valores!$C$34*D221&gt;Valores!$F$34,Valores!$F$34,Valores!$C$34*D221)</f>
        <v>186.55436800000004</v>
      </c>
      <c r="AE221" s="149">
        <v>0</v>
      </c>
      <c r="AF221" s="145">
        <f>INT(((AE221*Valores!$C$2)*100)+0.5)/100</f>
        <v>0</v>
      </c>
      <c r="AG221" s="145">
        <f>IF($H$5="NO",IF(Valores!$D$59*'Escala Docente'!D221&gt;Valores!$F$59,Valores!$F$59,Valores!$D$59*'Escala Docente'!D221),IF(Valores!$D$59*'Escala Docente'!D221&gt;Valores!$F$59,Valores!$F$59,Valores!$D$59*'Escala Docente'!D221)/2)</f>
        <v>758.86720000000003</v>
      </c>
      <c r="AH221" s="145">
        <f>IF($H$5="NO",IF(Valores!$D$61*D221&gt;Valores!$F$61,Valores!$F$61,Valores!$D$61*D221),IF(Valores!$D$61*D221&gt;Valores!$F$61,Valores!$F$61,Valores!$D$61*D221)/2)</f>
        <v>216.83760000000001</v>
      </c>
      <c r="AI221" s="151">
        <f t="shared" si="39"/>
        <v>45018.41468799999</v>
      </c>
      <c r="AJ221" s="159">
        <f>IF(Valores!$C$37*D221&gt;Valores!$F$37,Valores!$F$37,Valores!$C$37*D221)</f>
        <v>1954.1200000000001</v>
      </c>
      <c r="AK221" s="148">
        <f>IF(Valores!$C$11*D221&gt;Valores!$F$11,Valores!$F$11,Valores!$C$11*D221)</f>
        <v>0</v>
      </c>
      <c r="AL221" s="148">
        <f>IF(Valores!$C$87*D221&gt;Valores!$C$86,Valores!$C$86,Valores!$C$87*D221)</f>
        <v>4550</v>
      </c>
      <c r="AM221" s="148"/>
      <c r="AN221" s="150">
        <f>IF(Valores!$C$57*D221&gt;Valores!$F$57,Valores!$F$57,Valores!$C$57*D221)</f>
        <v>327.60000000000002</v>
      </c>
      <c r="AO221" s="152">
        <f t="shared" si="37"/>
        <v>6504.12</v>
      </c>
      <c r="AP221" s="154">
        <f>AI221*-Valores!$C$68</f>
        <v>-4952.0256156799987</v>
      </c>
      <c r="AQ221" s="154">
        <f>AI221*-Valores!$C$69</f>
        <v>0</v>
      </c>
      <c r="AR221" s="147">
        <f>AI221*-Valores!$C$70</f>
        <v>-2025.8286609599995</v>
      </c>
      <c r="AS221" s="147">
        <v>-159.43</v>
      </c>
      <c r="AT221" s="147">
        <f t="shared" si="40"/>
        <v>-53.83</v>
      </c>
      <c r="AU221" s="151">
        <f t="shared" si="41"/>
        <v>44331.420411359992</v>
      </c>
      <c r="AV221" s="155"/>
      <c r="AW221" s="155">
        <f t="shared" si="33"/>
        <v>112</v>
      </c>
      <c r="AX221" s="140" t="s">
        <v>8</v>
      </c>
    </row>
    <row r="222" spans="1:50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24702.66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4350.1125000000002</v>
      </c>
      <c r="P222" s="145">
        <f t="shared" si="36"/>
        <v>0</v>
      </c>
      <c r="Q222" s="159">
        <f>Valores!$C$14*D222</f>
        <v>7283.9299999999994</v>
      </c>
      <c r="R222" s="159">
        <f>IF(D222&lt;15,(Valores!$E$4*D222),Valores!$D$4)</f>
        <v>4398.46</v>
      </c>
      <c r="S222" s="145">
        <v>0</v>
      </c>
      <c r="T222" s="148">
        <f>IF($H$5="NO",IF(Valores!$C$46*D222&gt;Valores!$C$44,Valores!$C$44,Valores!$C$46*D222),IF(Valores!$C$46*D222&gt;Valores!$C$44,Valores!$C$44,Valores!$C$46*D222)/2)</f>
        <v>1935.75</v>
      </c>
      <c r="U222" s="148">
        <f>Valores!$C$23*D222</f>
        <v>2362.3399999999997</v>
      </c>
      <c r="V222" s="145">
        <f t="shared" si="30"/>
        <v>2362.3399999999997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50">
        <f>IF((Valores!$C$33)*D222&gt;Valores!$F$33,Valores!$F$33,(Valores!$C$33)*D222)</f>
        <v>232.11136000000002</v>
      </c>
      <c r="AC222" s="145">
        <f t="shared" si="38"/>
        <v>0</v>
      </c>
      <c r="AD222" s="145">
        <f>IF(Valores!$C$34*D222&gt;Valores!$F$34,Valores!$F$34,Valores!$C$34*D222)</f>
        <v>193.21702400000004</v>
      </c>
      <c r="AE222" s="149">
        <v>0</v>
      </c>
      <c r="AF222" s="145">
        <f>INT(((AE222*Valores!$C$2)*100)+0.5)/100</f>
        <v>0</v>
      </c>
      <c r="AG222" s="145">
        <f>IF($H$5="NO",IF(Valores!$D$59*'Escala Docente'!D222&gt;Valores!$F$59,Valores!$F$59,Valores!$D$59*'Escala Docente'!D222),IF(Valores!$D$59*'Escala Docente'!D222&gt;Valores!$F$59,Valores!$F$59,Valores!$D$59*'Escala Docente'!D222)/2)</f>
        <v>785.96960000000001</v>
      </c>
      <c r="AH222" s="145">
        <f>IF($H$5="NO",IF(Valores!$D$61*D222&gt;Valores!$F$61,Valores!$F$61,Valores!$D$61*D222),IF(Valores!$D$61*D222&gt;Valores!$F$61,Valores!$F$61,Valores!$D$61*D222)/2)</f>
        <v>224.58180000000002</v>
      </c>
      <c r="AI222" s="151">
        <f t="shared" si="39"/>
        <v>46469.132283999992</v>
      </c>
      <c r="AJ222" s="159">
        <f>IF(Valores!$C$37*D222&gt;Valores!$F$37,Valores!$F$37,Valores!$C$37*D222)</f>
        <v>2023.91</v>
      </c>
      <c r="AK222" s="148">
        <f>IF(Valores!$C$11*D222&gt;Valores!$F$11,Valores!$F$11,Valores!$C$11*D222)</f>
        <v>0</v>
      </c>
      <c r="AL222" s="148">
        <f>IF(Valores!$C$87*D222&gt;Valores!$C$86,Valores!$C$86,Valores!$C$87*D222)</f>
        <v>4712.5</v>
      </c>
      <c r="AM222" s="148"/>
      <c r="AN222" s="150">
        <f>IF(Valores!$C$57*D222&gt;Valores!$F$57,Valores!$F$57,Valores!$C$57*D222)</f>
        <v>327.60000000000002</v>
      </c>
      <c r="AO222" s="152">
        <f t="shared" si="37"/>
        <v>6736.41</v>
      </c>
      <c r="AP222" s="154">
        <f>AI222*-Valores!$C$68</f>
        <v>-5111.6045512399987</v>
      </c>
      <c r="AQ222" s="154">
        <f>AI222*-Valores!$C$69</f>
        <v>0</v>
      </c>
      <c r="AR222" s="147">
        <f>AI222*-Valores!$C$70</f>
        <v>-2091.1109527799995</v>
      </c>
      <c r="AS222" s="147">
        <v>-159.43</v>
      </c>
      <c r="AT222" s="147">
        <f t="shared" si="40"/>
        <v>-53.83</v>
      </c>
      <c r="AU222" s="151">
        <f t="shared" si="41"/>
        <v>45789.566779979992</v>
      </c>
      <c r="AV222" s="155"/>
      <c r="AW222" s="155">
        <f t="shared" si="33"/>
        <v>116</v>
      </c>
      <c r="AX222" s="140" t="s">
        <v>8</v>
      </c>
    </row>
    <row r="223" spans="1:50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25554.47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4500.1154999999999</v>
      </c>
      <c r="P223" s="145">
        <f t="shared" si="36"/>
        <v>0</v>
      </c>
      <c r="Q223" s="159">
        <f>Valores!$C$14*D223</f>
        <v>7535.0999999999995</v>
      </c>
      <c r="R223" s="159">
        <f>IF(D223&lt;15,(Valores!$E$4*D223),Valores!$D$4)</f>
        <v>4398.46</v>
      </c>
      <c r="S223" s="145">
        <v>0</v>
      </c>
      <c r="T223" s="148">
        <f>IF($H$5="NO",IF(Valores!$C$46*D223&gt;Valores!$C$44,Valores!$C$44,Valores!$C$46*D223),IF(Valores!$C$46*D223&gt;Valores!$C$44,Valores!$C$44,Valores!$C$46*D223)/2)</f>
        <v>2002.5</v>
      </c>
      <c r="U223" s="159">
        <f>Valores!$C$23*D223</f>
        <v>2443.7999999999997</v>
      </c>
      <c r="V223" s="145">
        <f t="shared" si="30"/>
        <v>2443.7999999999997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50">
        <f>IF((Valores!$C$33)*D223&gt;Valores!$F$33,Valores!$F$33,(Valores!$C$33)*D223)</f>
        <v>240.11520000000002</v>
      </c>
      <c r="AC223" s="145">
        <f t="shared" si="38"/>
        <v>0</v>
      </c>
      <c r="AD223" s="145">
        <f>IF(Valores!$C$34*D223&gt;Valores!$F$34,Valores!$F$34,Valores!$C$34*D223)</f>
        <v>199.86</v>
      </c>
      <c r="AE223" s="149">
        <v>0</v>
      </c>
      <c r="AF223" s="145">
        <f>INT(((AE223*Valores!$C$2)*100)+0.5)/100</f>
        <v>0</v>
      </c>
      <c r="AG223" s="145">
        <f>IF($H$5="NO",IF(Valores!$D$59*'Escala Docente'!D223&gt;Valores!$F$59,Valores!$F$59,Valores!$D$59*'Escala Docente'!D223),IF(Valores!$D$59*'Escala Docente'!D223&gt;Valores!$F$59,Valores!$F$59,Valores!$D$59*'Escala Docente'!D223)/2)</f>
        <v>813.06</v>
      </c>
      <c r="AH223" s="145">
        <f>IF($H$5="NO",IF(Valores!$D$61*D223&gt;Valores!$F$61,Valores!$F$61,Valores!$D$61*D223),IF(Valores!$D$61*D223&gt;Valores!$F$61,Valores!$F$61,Valores!$D$61*D223)/2)</f>
        <v>232.3</v>
      </c>
      <c r="AI223" s="151">
        <f t="shared" si="39"/>
        <v>47919.780700000003</v>
      </c>
      <c r="AJ223" s="159">
        <f>IF(Valores!$C$37*D223&gt;Valores!$F$37,Valores!$F$37,Valores!$C$37*D223)</f>
        <v>2093.66</v>
      </c>
      <c r="AK223" s="148">
        <f>IF(Valores!$C$11*D223&gt;Valores!$F$11,Valores!$F$11,Valores!$C$11*D223)</f>
        <v>0</v>
      </c>
      <c r="AL223" s="148">
        <f>IF(Valores!$C$87*D223&gt;Valores!$C$86,Valores!$C$86,Valores!$C$87*D223)</f>
        <v>4875</v>
      </c>
      <c r="AM223" s="148"/>
      <c r="AN223" s="150">
        <f>IF(Valores!$C$57*D223&gt;Valores!$F$57,Valores!$F$57,Valores!$C$57*D223)</f>
        <v>327.60000000000002</v>
      </c>
      <c r="AO223" s="152">
        <f t="shared" si="37"/>
        <v>6968.66</v>
      </c>
      <c r="AP223" s="154">
        <f>AI223*-Valores!$C$68</f>
        <v>-5271.1758770000006</v>
      </c>
      <c r="AQ223" s="154">
        <f>AI223*-Valores!$C$69</f>
        <v>0</v>
      </c>
      <c r="AR223" s="147">
        <f>AI223*-Valores!$C$70</f>
        <v>-2156.3901315000003</v>
      </c>
      <c r="AS223" s="147">
        <v>-159.43</v>
      </c>
      <c r="AT223" s="147">
        <f t="shared" si="40"/>
        <v>-53.83</v>
      </c>
      <c r="AU223" s="151">
        <f t="shared" si="41"/>
        <v>47247.614691500006</v>
      </c>
      <c r="AV223" s="155"/>
      <c r="AW223" s="155">
        <f t="shared" si="33"/>
        <v>120</v>
      </c>
      <c r="AX223" s="140" t="s">
        <v>4</v>
      </c>
    </row>
    <row r="224" spans="1:50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26406.29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4650.12</v>
      </c>
      <c r="P224" s="145">
        <f t="shared" si="36"/>
        <v>0</v>
      </c>
      <c r="Q224" s="159">
        <f>Valores!$C$14*D224</f>
        <v>7786.2699999999995</v>
      </c>
      <c r="R224" s="159">
        <f>IF(D224&lt;15,(Valores!$E$4*D224),Valores!$D$4)</f>
        <v>4398.46</v>
      </c>
      <c r="S224" s="145">
        <v>0</v>
      </c>
      <c r="T224" s="148">
        <f>IF($H$5="NO",IF(Valores!$C$46*D224&gt;Valores!$C$44,Valores!$C$44,Valores!$C$46*D224),IF(Valores!$C$46*D224&gt;Valores!$C$44,Valores!$C$44,Valores!$C$46*D224)/2)</f>
        <v>2069.25</v>
      </c>
      <c r="U224" s="148">
        <f>Valores!$C$23*D224</f>
        <v>2525.2599999999998</v>
      </c>
      <c r="V224" s="145">
        <f t="shared" si="30"/>
        <v>2525.2599999999998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50">
        <f>IF((Valores!$C$33)*D224&gt;Valores!$F$33,Valores!$F$33,(Valores!$C$33)*D224)</f>
        <v>248.11904000000001</v>
      </c>
      <c r="AC224" s="145">
        <f t="shared" si="38"/>
        <v>0</v>
      </c>
      <c r="AD224" s="145">
        <f>IF(Valores!$C$34*D224&gt;Valores!$F$34,Valores!$F$34,Valores!$C$34*D224)</f>
        <v>199.86</v>
      </c>
      <c r="AE224" s="149">
        <v>0</v>
      </c>
      <c r="AF224" s="145">
        <f>INT(((AE224*Valores!$C$2)*100)+0.5)/100</f>
        <v>0</v>
      </c>
      <c r="AG224" s="145">
        <f>IF($H$5="NO",IF(Valores!$D$59*'Escala Docente'!D224&gt;Valores!$F$59,Valores!$F$59,Valores!$D$59*'Escala Docente'!D224),IF(Valores!$D$59*'Escala Docente'!D224&gt;Valores!$F$59,Valores!$F$59,Valores!$D$59*'Escala Docente'!D224)/2)</f>
        <v>813.06</v>
      </c>
      <c r="AH224" s="145">
        <f>IF($H$5="NO",IF(Valores!$D$61*D224&gt;Valores!$F$61,Valores!$F$61,Valores!$D$61*D224),IF(Valores!$D$61*D224&gt;Valores!$F$61,Valores!$F$61,Valores!$D$61*D224)/2)</f>
        <v>232.3</v>
      </c>
      <c r="AI224" s="151">
        <f t="shared" si="39"/>
        <v>49328.98904</v>
      </c>
      <c r="AJ224" s="159">
        <f>IF(Valores!$C$37*D224&gt;Valores!$F$37,Valores!$F$37,Valores!$C$37*D224)</f>
        <v>2093.66</v>
      </c>
      <c r="AK224" s="148">
        <f>IF(Valores!$C$11*D224&gt;Valores!$F$11,Valores!$F$11,Valores!$C$11*D224)</f>
        <v>0</v>
      </c>
      <c r="AL224" s="148">
        <f>IF(Valores!$C$87*D224&gt;Valores!$C$86,Valores!$C$86,Valores!$C$87*D224)</f>
        <v>5037.5</v>
      </c>
      <c r="AM224" s="148"/>
      <c r="AN224" s="150">
        <f>IF(Valores!$C$57*D224&gt;Valores!$F$57,Valores!$F$57,Valores!$C$57*D224)</f>
        <v>327.60000000000002</v>
      </c>
      <c r="AO224" s="152">
        <f t="shared" si="37"/>
        <v>7131.16</v>
      </c>
      <c r="AP224" s="154">
        <f>AI224*-Valores!$C$68</f>
        <v>-5426.1887944</v>
      </c>
      <c r="AQ224" s="154">
        <f>AI224*-Valores!$C$69</f>
        <v>0</v>
      </c>
      <c r="AR224" s="147">
        <f>AI224*-Valores!$C$70</f>
        <v>-2219.8045068000001</v>
      </c>
      <c r="AS224" s="147">
        <v>-159.43</v>
      </c>
      <c r="AT224" s="147">
        <f t="shared" si="40"/>
        <v>-53.83</v>
      </c>
      <c r="AU224" s="151">
        <f t="shared" si="41"/>
        <v>48600.895738800005</v>
      </c>
      <c r="AV224" s="155"/>
      <c r="AW224" s="155">
        <f t="shared" si="33"/>
        <v>124</v>
      </c>
      <c r="AX224" s="140" t="s">
        <v>8</v>
      </c>
    </row>
    <row r="225" spans="1:50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27258.11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4800.1244999999999</v>
      </c>
      <c r="P225" s="145">
        <f t="shared" si="36"/>
        <v>0</v>
      </c>
      <c r="Q225" s="159">
        <f>Valores!$C$14*D225</f>
        <v>8037.44</v>
      </c>
      <c r="R225" s="159">
        <f>IF(D225&lt;15,(Valores!$E$4*D225),Valores!$D$4)</f>
        <v>4398.46</v>
      </c>
      <c r="S225" s="145">
        <v>0</v>
      </c>
      <c r="T225" s="148">
        <f>IF($H$5="NO",IF(Valores!$C$46*D225&gt;Valores!$C$44,Valores!$C$44,Valores!$C$46*D225),IF(Valores!$C$46*D225&gt;Valores!$C$44,Valores!$C$44,Valores!$C$46*D225)/2)</f>
        <v>2136</v>
      </c>
      <c r="U225" s="159">
        <f>Valores!$C$23*D225</f>
        <v>2606.7199999999998</v>
      </c>
      <c r="V225" s="145">
        <f t="shared" si="30"/>
        <v>2606.7199999999998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50">
        <f>IF((Valores!$C$33)*D225&gt;Valores!$F$33,Valores!$F$33,(Valores!$C$33)*D225)</f>
        <v>256.12288000000001</v>
      </c>
      <c r="AC225" s="145">
        <f t="shared" si="38"/>
        <v>0</v>
      </c>
      <c r="AD225" s="145">
        <f>IF(Valores!$C$34*D225&gt;Valores!$F$34,Valores!$F$34,Valores!$C$34*D225)</f>
        <v>199.86</v>
      </c>
      <c r="AE225" s="149">
        <v>0</v>
      </c>
      <c r="AF225" s="145">
        <f>INT(((AE225*Valores!$C$2)*100)+0.5)/100</f>
        <v>0</v>
      </c>
      <c r="AG225" s="145">
        <f>IF($H$5="NO",IF(Valores!$D$59*'Escala Docente'!D225&gt;Valores!$F$59,Valores!$F$59,Valores!$D$59*'Escala Docente'!D225),IF(Valores!$D$59*'Escala Docente'!D225&gt;Valores!$F$59,Valores!$F$59,Valores!$D$59*'Escala Docente'!D225)/2)</f>
        <v>813.06</v>
      </c>
      <c r="AH225" s="145">
        <f>IF($H$5="NO",IF(Valores!$D$61*D225&gt;Valores!$F$61,Valores!$F$61,Valores!$D$61*D225),IF(Valores!$D$61*D225&gt;Valores!$F$61,Valores!$F$61,Valores!$D$61*D225)/2)</f>
        <v>232.3</v>
      </c>
      <c r="AI225" s="151">
        <f t="shared" si="39"/>
        <v>50738.197380000005</v>
      </c>
      <c r="AJ225" s="159">
        <f>IF(Valores!$C$37*D225&gt;Valores!$F$37,Valores!$F$37,Valores!$C$37*D225)</f>
        <v>2093.66</v>
      </c>
      <c r="AK225" s="148">
        <f>IF(Valores!$C$11*D225&gt;Valores!$F$11,Valores!$F$11,Valores!$C$11*D225)</f>
        <v>0</v>
      </c>
      <c r="AL225" s="148">
        <f>IF(Valores!$C$87*D225&gt;Valores!$C$86,Valores!$C$86,Valores!$C$87*D225)</f>
        <v>5200</v>
      </c>
      <c r="AM225" s="148"/>
      <c r="AN225" s="150">
        <f>IF(Valores!$C$57*D225&gt;Valores!$F$57,Valores!$F$57,Valores!$C$57*D225)</f>
        <v>327.60000000000002</v>
      </c>
      <c r="AO225" s="152">
        <f t="shared" si="37"/>
        <v>7293.66</v>
      </c>
      <c r="AP225" s="154">
        <f>AI225*-Valores!$C$68</f>
        <v>-5581.2017118000003</v>
      </c>
      <c r="AQ225" s="154">
        <f>AI225*-Valores!$C$69</f>
        <v>0</v>
      </c>
      <c r="AR225" s="147">
        <f>AI225*-Valores!$C$70</f>
        <v>-2283.2188821</v>
      </c>
      <c r="AS225" s="147">
        <v>-159.43</v>
      </c>
      <c r="AT225" s="147">
        <f t="shared" si="40"/>
        <v>-53.83</v>
      </c>
      <c r="AU225" s="151">
        <f t="shared" si="41"/>
        <v>49954.176786099997</v>
      </c>
      <c r="AV225" s="155"/>
      <c r="AW225" s="155">
        <f t="shared" si="33"/>
        <v>128</v>
      </c>
      <c r="AX225" s="140" t="s">
        <v>8</v>
      </c>
    </row>
    <row r="226" spans="1:50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28109.919999999998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4950.1274999999996</v>
      </c>
      <c r="P226" s="145">
        <f t="shared" si="36"/>
        <v>0</v>
      </c>
      <c r="Q226" s="159">
        <f>Valores!$C$14*D226</f>
        <v>8288.6099999999988</v>
      </c>
      <c r="R226" s="159">
        <f>IF(D226&lt;15,(Valores!$E$4*D226),Valores!$D$4)</f>
        <v>4398.46</v>
      </c>
      <c r="S226" s="145">
        <v>0</v>
      </c>
      <c r="T226" s="148">
        <f>IF($H$5="NO",IF(Valores!$C$46*D226&gt;Valores!$C$44,Valores!$C$44,Valores!$C$46*D226),IF(Valores!$C$46*D226&gt;Valores!$C$44,Valores!$C$44,Valores!$C$46*D226)/2)</f>
        <v>2202.75</v>
      </c>
      <c r="U226" s="159">
        <f>Valores!$C$23*D226</f>
        <v>2688.18</v>
      </c>
      <c r="V226" s="145">
        <f t="shared" si="30"/>
        <v>2688.18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50">
        <f>IF((Valores!$C$33)*D226&gt;Valores!$F$33,Valores!$F$33,(Valores!$C$33)*D226)</f>
        <v>264.12672000000003</v>
      </c>
      <c r="AC226" s="145">
        <f t="shared" si="38"/>
        <v>0</v>
      </c>
      <c r="AD226" s="145">
        <f>IF(Valores!$C$34*D226&gt;Valores!$F$34,Valores!$F$34,Valores!$C$34*D226)</f>
        <v>199.86</v>
      </c>
      <c r="AE226" s="149">
        <v>0</v>
      </c>
      <c r="AF226" s="145">
        <f>INT(((AE226*Valores!$C$2)*100)+0.5)/100</f>
        <v>0</v>
      </c>
      <c r="AG226" s="145">
        <f>IF($H$5="NO",IF(Valores!$D$59*'Escala Docente'!D226&gt;Valores!$F$59,Valores!$F$59,Valores!$D$59*'Escala Docente'!D226),IF(Valores!$D$59*'Escala Docente'!D226&gt;Valores!$F$59,Valores!$F$59,Valores!$D$59*'Escala Docente'!D226)/2)</f>
        <v>813.06</v>
      </c>
      <c r="AH226" s="145">
        <f>IF($H$5="NO",IF(Valores!$D$61*D226&gt;Valores!$F$61,Valores!$F$61,Valores!$D$61*D226),IF(Valores!$D$61*D226&gt;Valores!$F$61,Valores!$F$61,Valores!$D$61*D226)/2)</f>
        <v>232.3</v>
      </c>
      <c r="AI226" s="151">
        <f t="shared" si="39"/>
        <v>52147.394220000002</v>
      </c>
      <c r="AJ226" s="159">
        <f>IF(Valores!$C$37*D226&gt;Valores!$F$37,Valores!$F$37,Valores!$C$37*D226)</f>
        <v>2093.66</v>
      </c>
      <c r="AK226" s="148">
        <f>IF(Valores!$C$11*D226&gt;Valores!$F$11,Valores!$F$11,Valores!$C$11*D226)</f>
        <v>0</v>
      </c>
      <c r="AL226" s="148">
        <f>IF(Valores!$C$87*D226&gt;Valores!$C$86,Valores!$C$86,Valores!$C$87*D226)</f>
        <v>5362.5</v>
      </c>
      <c r="AM226" s="148"/>
      <c r="AN226" s="150">
        <f>IF(Valores!$C$57*D226&gt;Valores!$F$57,Valores!$F$57,Valores!$C$57*D226)</f>
        <v>327.60000000000002</v>
      </c>
      <c r="AO226" s="152">
        <f t="shared" si="37"/>
        <v>7456.16</v>
      </c>
      <c r="AP226" s="154">
        <f>AI226*-Valores!$C$68</f>
        <v>-5736.2133641999999</v>
      </c>
      <c r="AQ226" s="154">
        <f>AI226*-Valores!$C$69</f>
        <v>0</v>
      </c>
      <c r="AR226" s="147">
        <f>AI226*-Valores!$C$70</f>
        <v>-2346.6327399000002</v>
      </c>
      <c r="AS226" s="147">
        <v>-159.43</v>
      </c>
      <c r="AT226" s="147">
        <f t="shared" si="40"/>
        <v>-53.83</v>
      </c>
      <c r="AU226" s="151">
        <f t="shared" si="41"/>
        <v>51307.448115900006</v>
      </c>
      <c r="AV226" s="155"/>
      <c r="AW226" s="155">
        <f t="shared" ref="AW226:AW257" si="42">4*D226</f>
        <v>132</v>
      </c>
      <c r="AX226" s="140" t="s">
        <v>8</v>
      </c>
    </row>
    <row r="227" spans="1:50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28961.74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5100.1320000000005</v>
      </c>
      <c r="P227" s="145">
        <f t="shared" si="36"/>
        <v>0</v>
      </c>
      <c r="Q227" s="159">
        <f>Valores!$C$14*D227</f>
        <v>8539.7799999999988</v>
      </c>
      <c r="R227" s="159">
        <f>IF(D227&lt;15,(Valores!$E$4*D227),Valores!$D$4)</f>
        <v>4398.46</v>
      </c>
      <c r="S227" s="145">
        <v>0</v>
      </c>
      <c r="T227" s="148">
        <f>IF($H$5="NO",IF(Valores!$C$46*D227&gt;Valores!$C$44,Valores!$C$44,Valores!$C$46*D227),IF(Valores!$C$46*D227&gt;Valores!$C$44,Valores!$C$44,Valores!$C$46*D227)/2)</f>
        <v>2269.5</v>
      </c>
      <c r="U227" s="159">
        <f>Valores!$C$23*D227</f>
        <v>2769.64</v>
      </c>
      <c r="V227" s="145">
        <f t="shared" si="30"/>
        <v>2769.64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50">
        <f>IF((Valores!$C$33)*D227&gt;Valores!$F$33,Valores!$F$33,(Valores!$C$33)*D227)</f>
        <v>272.13056</v>
      </c>
      <c r="AC227" s="145">
        <f t="shared" si="38"/>
        <v>0</v>
      </c>
      <c r="AD227" s="145">
        <f>IF(Valores!$C$34*D227&gt;Valores!$F$34,Valores!$F$34,Valores!$C$34*D227)</f>
        <v>199.86</v>
      </c>
      <c r="AE227" s="149">
        <v>0</v>
      </c>
      <c r="AF227" s="145">
        <f>INT(((AE227*Valores!$C$2)*100)+0.5)/100</f>
        <v>0</v>
      </c>
      <c r="AG227" s="145">
        <f>IF($H$5="NO",IF(Valores!$D$59*'Escala Docente'!D227&gt;Valores!$F$59,Valores!$F$59,Valores!$D$59*'Escala Docente'!D227),IF(Valores!$D$59*'Escala Docente'!D227&gt;Valores!$F$59,Valores!$F$59,Valores!$D$59*'Escala Docente'!D227)/2)</f>
        <v>813.06</v>
      </c>
      <c r="AH227" s="145">
        <f>IF($H$5="NO",IF(Valores!$D$61*D227&gt;Valores!$F$61,Valores!$F$61,Valores!$D$61*D227),IF(Valores!$D$61*D227&gt;Valores!$F$61,Valores!$F$61,Valores!$D$61*D227)/2)</f>
        <v>232.3</v>
      </c>
      <c r="AI227" s="151">
        <f t="shared" si="39"/>
        <v>53556.602559999999</v>
      </c>
      <c r="AJ227" s="159">
        <f>IF(Valores!$C$37*D227&gt;Valores!$F$37,Valores!$F$37,Valores!$C$37*D227)</f>
        <v>2093.66</v>
      </c>
      <c r="AK227" s="148">
        <f>IF(Valores!$C$11*D227&gt;Valores!$F$11,Valores!$F$11,Valores!$C$11*D227)</f>
        <v>0</v>
      </c>
      <c r="AL227" s="148">
        <f>IF(Valores!$C$87*D227&gt;Valores!$C$86,Valores!$C$86,Valores!$C$87*D227)</f>
        <v>5525</v>
      </c>
      <c r="AM227" s="148"/>
      <c r="AN227" s="150">
        <f>IF(Valores!$C$57*D227&gt;Valores!$F$57,Valores!$F$57,Valores!$C$57*D227)</f>
        <v>327.60000000000002</v>
      </c>
      <c r="AO227" s="152">
        <f t="shared" si="37"/>
        <v>7618.66</v>
      </c>
      <c r="AP227" s="154">
        <f>AI227*-Valores!$C$68</f>
        <v>-5891.2262816000002</v>
      </c>
      <c r="AQ227" s="154">
        <f>AI227*-Valores!$C$69</f>
        <v>0</v>
      </c>
      <c r="AR227" s="147">
        <f>AI227*-Valores!$C$70</f>
        <v>-2410.0471152</v>
      </c>
      <c r="AS227" s="147">
        <v>-159.43</v>
      </c>
      <c r="AT227" s="147">
        <f t="shared" si="40"/>
        <v>-53.83</v>
      </c>
      <c r="AU227" s="151">
        <f t="shared" si="41"/>
        <v>52660.729163199998</v>
      </c>
      <c r="AV227" s="155"/>
      <c r="AW227" s="155">
        <f t="shared" si="42"/>
        <v>136</v>
      </c>
      <c r="AX227" s="140" t="s">
        <v>8</v>
      </c>
    </row>
    <row r="228" spans="1:50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29813.55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5250.1349999999993</v>
      </c>
      <c r="P228" s="145">
        <f t="shared" si="36"/>
        <v>0</v>
      </c>
      <c r="Q228" s="159">
        <f>Valores!$C$14*D228</f>
        <v>8790.9499999999989</v>
      </c>
      <c r="R228" s="159">
        <f>IF(D228&lt;15,(Valores!$E$4*D228),Valores!$D$4)</f>
        <v>4398.46</v>
      </c>
      <c r="S228" s="145">
        <v>0</v>
      </c>
      <c r="T228" s="148">
        <f>IF($H$5="NO",IF(Valores!$C$46*D228&gt;Valores!$C$44,Valores!$C$44,Valores!$C$46*D228),IF(Valores!$C$46*D228&gt;Valores!$C$44,Valores!$C$44,Valores!$C$46*D228)/2)</f>
        <v>2336.25</v>
      </c>
      <c r="U228" s="159">
        <f>Valores!$C$23*D228</f>
        <v>2851.1</v>
      </c>
      <c r="V228" s="145">
        <f t="shared" si="30"/>
        <v>2851.1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50">
        <f>IF((Valores!$C$33)*D228&gt;Valores!$F$33,Valores!$F$33,(Valores!$C$33)*D228)</f>
        <v>280.13440000000003</v>
      </c>
      <c r="AC228" s="145">
        <f t="shared" si="38"/>
        <v>0</v>
      </c>
      <c r="AD228" s="145">
        <f>IF(Valores!$C$34*D228&gt;Valores!$F$34,Valores!$F$34,Valores!$C$34*D228)</f>
        <v>199.86</v>
      </c>
      <c r="AE228" s="149">
        <v>0</v>
      </c>
      <c r="AF228" s="145">
        <f>INT(((AE228*Valores!$C$2)*100)+0.5)/100</f>
        <v>0</v>
      </c>
      <c r="AG228" s="145">
        <f>IF($H$5="NO",IF(Valores!$D$59*'Escala Docente'!D228&gt;Valores!$F$59,Valores!$F$59,Valores!$D$59*'Escala Docente'!D228),IF(Valores!$D$59*'Escala Docente'!D228&gt;Valores!$F$59,Valores!$F$59,Valores!$D$59*'Escala Docente'!D228)/2)</f>
        <v>813.06</v>
      </c>
      <c r="AH228" s="145">
        <f>IF($H$5="NO",IF(Valores!$D$61*D228&gt;Valores!$F$61,Valores!$F$61,Valores!$D$61*D228),IF(Valores!$D$61*D228&gt;Valores!$F$61,Valores!$F$61,Valores!$D$61*D228)/2)</f>
        <v>232.3</v>
      </c>
      <c r="AI228" s="151">
        <f t="shared" si="39"/>
        <v>54965.799399999996</v>
      </c>
      <c r="AJ228" s="159">
        <f>IF(Valores!$C$37*D228&gt;Valores!$F$37,Valores!$F$37,Valores!$C$37*D228)</f>
        <v>2093.66</v>
      </c>
      <c r="AK228" s="148">
        <f>IF(Valores!$C$11*D228&gt;Valores!$F$11,Valores!$F$11,Valores!$C$11*D228)</f>
        <v>0</v>
      </c>
      <c r="AL228" s="148">
        <f>IF(Valores!$C$87*D228&gt;Valores!$C$86,Valores!$C$86,Valores!$C$87*D228)</f>
        <v>5687.5</v>
      </c>
      <c r="AM228" s="148"/>
      <c r="AN228" s="150">
        <f>IF(Valores!$C$57*D228&gt;Valores!$F$57,Valores!$F$57,Valores!$C$57*D228)</f>
        <v>327.60000000000002</v>
      </c>
      <c r="AO228" s="152">
        <f t="shared" si="37"/>
        <v>7781.16</v>
      </c>
      <c r="AP228" s="154">
        <f>AI228*-Valores!$C$68</f>
        <v>-6046.2379339999998</v>
      </c>
      <c r="AQ228" s="154">
        <f>AI228*-Valores!$C$69</f>
        <v>0</v>
      </c>
      <c r="AR228" s="147">
        <f>AI228*-Valores!$C$70</f>
        <v>-2473.4609729999997</v>
      </c>
      <c r="AS228" s="147">
        <v>-159.43</v>
      </c>
      <c r="AT228" s="147">
        <f t="shared" si="40"/>
        <v>-53.83</v>
      </c>
      <c r="AU228" s="151">
        <f t="shared" si="41"/>
        <v>54014.000492999992</v>
      </c>
      <c r="AV228" s="155"/>
      <c r="AW228" s="155">
        <f t="shared" si="42"/>
        <v>140</v>
      </c>
      <c r="AX228" s="140" t="s">
        <v>8</v>
      </c>
    </row>
    <row r="229" spans="1:50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30665.37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5392.893</v>
      </c>
      <c r="P229" s="145">
        <f t="shared" si="36"/>
        <v>0</v>
      </c>
      <c r="Q229" s="159">
        <f>Valores!$C$14*D229</f>
        <v>9042.119999999999</v>
      </c>
      <c r="R229" s="159">
        <f>IF(D229&lt;15,(Valores!$E$4*D229),Valores!$D$4)</f>
        <v>4398.46</v>
      </c>
      <c r="S229" s="145">
        <v>0</v>
      </c>
      <c r="T229" s="148">
        <f>IF($H$5="NO",IF(Valores!$C$46*D229&gt;Valores!$C$44,Valores!$C$44,Valores!$C$46*D229),IF(Valores!$C$46*D229&gt;Valores!$C$44,Valores!$C$44,Valores!$C$46*D229)/2)</f>
        <v>2354.69</v>
      </c>
      <c r="U229" s="159">
        <f>Valores!$C$23*D229</f>
        <v>2932.56</v>
      </c>
      <c r="V229" s="145">
        <f t="shared" si="30"/>
        <v>2932.56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50">
        <f>IF((Valores!$C$33)*D229&gt;Valores!$F$33,Valores!$F$33,(Valores!$C$33)*D229)</f>
        <v>288.13824</v>
      </c>
      <c r="AC229" s="145">
        <f t="shared" si="38"/>
        <v>0</v>
      </c>
      <c r="AD229" s="145">
        <f>IF(Valores!$C$34*D229&gt;Valores!$F$34,Valores!$F$34,Valores!$C$34*D229)</f>
        <v>199.86</v>
      </c>
      <c r="AE229" s="149">
        <v>0</v>
      </c>
      <c r="AF229" s="145">
        <f>INT(((AE229*Valores!$C$2)*100)+0.5)/100</f>
        <v>0</v>
      </c>
      <c r="AG229" s="145">
        <f>IF($H$5="NO",IF(Valores!$D$59*'Escala Docente'!D229&gt;Valores!$F$59,Valores!$F$59,Valores!$D$59*'Escala Docente'!D229),IF(Valores!$D$59*'Escala Docente'!D229&gt;Valores!$F$59,Valores!$F$59,Valores!$D$59*'Escala Docente'!D229)/2)</f>
        <v>813.06</v>
      </c>
      <c r="AH229" s="145">
        <f>IF($H$5="NO",IF(Valores!$D$61*D229&gt;Valores!$F$61,Valores!$F$61,Valores!$D$61*D229),IF(Valores!$D$61*D229&gt;Valores!$F$61,Valores!$F$61,Valores!$D$61*D229)/2)</f>
        <v>232.3</v>
      </c>
      <c r="AI229" s="151">
        <f t="shared" si="39"/>
        <v>56319.451240000002</v>
      </c>
      <c r="AJ229" s="159">
        <f>IF(Valores!$C$37*D229&gt;Valores!$F$37,Valores!$F$37,Valores!$C$37*D229)</f>
        <v>2093.66</v>
      </c>
      <c r="AK229" s="148">
        <f>IF(Valores!$C$11*D229&gt;Valores!$F$11,Valores!$F$11,Valores!$C$11*D229)</f>
        <v>0</v>
      </c>
      <c r="AL229" s="148">
        <f>IF(Valores!$C$87*D229&gt;Valores!$C$86,Valores!$C$86,Valores!$C$87*D229)</f>
        <v>5850</v>
      </c>
      <c r="AM229" s="148"/>
      <c r="AN229" s="150">
        <f>IF(Valores!$C$57*D229&gt;Valores!$F$57,Valores!$F$57,Valores!$C$57*D229)</f>
        <v>327.60000000000002</v>
      </c>
      <c r="AO229" s="152">
        <f t="shared" si="37"/>
        <v>7943.66</v>
      </c>
      <c r="AP229" s="154">
        <f>AI229*-Valores!$C$68</f>
        <v>-6195.1396364000002</v>
      </c>
      <c r="AQ229" s="154">
        <f>AI229*-Valores!$C$69</f>
        <v>0</v>
      </c>
      <c r="AR229" s="147">
        <f>AI229*-Valores!$C$70</f>
        <v>-2534.3753058000002</v>
      </c>
      <c r="AS229" s="147">
        <v>-159.43</v>
      </c>
      <c r="AT229" s="147">
        <f t="shared" si="40"/>
        <v>-53.83</v>
      </c>
      <c r="AU229" s="151">
        <f t="shared" si="41"/>
        <v>55320.336297799993</v>
      </c>
      <c r="AV229" s="155"/>
      <c r="AW229" s="155">
        <f t="shared" si="42"/>
        <v>144</v>
      </c>
      <c r="AX229" s="140" t="s">
        <v>8</v>
      </c>
    </row>
    <row r="230" spans="1:50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679.73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124.191</v>
      </c>
      <c r="P230" s="145">
        <f t="shared" si="36"/>
        <v>0</v>
      </c>
      <c r="Q230" s="159">
        <f>Valores!$C$14*D230</f>
        <v>251.17</v>
      </c>
      <c r="R230" s="159">
        <f>IF(D230&lt;15,(Valores!$E$4*D230),Valores!$D$4)</f>
        <v>293.23</v>
      </c>
      <c r="S230" s="145">
        <v>0</v>
      </c>
      <c r="T230" s="148">
        <f>IF($H$5="NO",IF(Valores!$C$46*D230&gt;Valores!$C$44,Valores!$C$44,Valores!$C$46*D230),IF(Valores!$C$46*D230&gt;Valores!$C$44,Valores!$C$44,Valores!$C$46*D230)/2)</f>
        <v>66.75</v>
      </c>
      <c r="U230" s="159">
        <f>Valores!$C$23*D230</f>
        <v>81.459999999999994</v>
      </c>
      <c r="V230" s="145">
        <f>U230*(1+$J$2)</f>
        <v>81.459999999999994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50">
        <f>IF((Valores!$C$33)*D230&gt;Valores!$F$33,Valores!$F$33,(Valores!$C$33)*D230)</f>
        <v>8.0038400000000003</v>
      </c>
      <c r="AC230" s="145">
        <f t="shared" si="38"/>
        <v>0</v>
      </c>
      <c r="AD230" s="145">
        <f>IF(Valores!$C$34*D230&gt;Valores!$F$34,Valores!$F$34,Valores!$C$34*D230)</f>
        <v>6.662656000000001</v>
      </c>
      <c r="AE230" s="149">
        <v>0</v>
      </c>
      <c r="AF230" s="145">
        <f>INT(((AE230*Valores!$C$2)*100)+0.5)/100</f>
        <v>0</v>
      </c>
      <c r="AG230" s="145">
        <f>IF($H$5="NO",IF(Valores!$D$59*'Escala Docente'!D230&gt;Valores!$F$59,Valores!$F$59,Valores!$D$59*'Escala Docente'!D230),IF(Valores!$D$59*'Escala Docente'!D230&gt;Valores!$F$59,Valores!$F$59,Valores!$D$59*'Escala Docente'!D230)/2)</f>
        <v>27.102399999999999</v>
      </c>
      <c r="AH230" s="145">
        <f>IF($H$5="NO",IF(Valores!$D$61*D230&gt;Valores!$F$61,Valores!$F$61,Valores!$D$61*D230),IF(Valores!$D$61*D230&gt;Valores!$F$61,Valores!$F$61,Valores!$D$61*D230)/2)</f>
        <v>7.7442000000000002</v>
      </c>
      <c r="AI230" s="151">
        <f t="shared" si="39"/>
        <v>1546.0440960000003</v>
      </c>
      <c r="AJ230" s="159">
        <f>IF(Valores!$C$37*D230&gt;Valores!$F$37,Valores!$F$37,Valores!$C$37*D230)</f>
        <v>69.790000000000006</v>
      </c>
      <c r="AK230" s="148">
        <f>IF(Valores!$C$11*D230&gt;Valores!$F$11,Valores!$F$11,Valores!$C$11*D230)</f>
        <v>0</v>
      </c>
      <c r="AL230" s="148">
        <f>IF(Valores!$C$87*D230&gt;Valores!$C$86,Valores!$C$86,Valores!$C$87*D230)</f>
        <v>162.5</v>
      </c>
      <c r="AM230" s="148"/>
      <c r="AN230" s="150">
        <f>IF(Valores!$C$58*D230&gt;Valores!$F$58,Valores!$F$58,Valores!$C$58*D230)</f>
        <v>11.355</v>
      </c>
      <c r="AO230" s="152">
        <f t="shared" si="37"/>
        <v>232.29000000000002</v>
      </c>
      <c r="AP230" s="154">
        <f>AI230*-Valores!$C$68</f>
        <v>-170.06485056000002</v>
      </c>
      <c r="AQ230" s="154">
        <f>AI230*-Valores!$C$69</f>
        <v>0</v>
      </c>
      <c r="AR230" s="147">
        <f>AI230*-Valores!$C$70</f>
        <v>-69.571984320000013</v>
      </c>
      <c r="AS230" s="147">
        <v>-159.43</v>
      </c>
      <c r="AT230" s="147">
        <f t="shared" si="40"/>
        <v>-53.83</v>
      </c>
      <c r="AU230" s="151">
        <f t="shared" si="41"/>
        <v>1325.4372611200004</v>
      </c>
      <c r="AV230" s="155"/>
      <c r="AW230" s="155">
        <f t="shared" si="42"/>
        <v>4</v>
      </c>
      <c r="AX230" s="140" t="s">
        <v>4</v>
      </c>
    </row>
    <row r="231" spans="1:50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679.73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124.191</v>
      </c>
      <c r="P231" s="145">
        <f t="shared" si="36"/>
        <v>0</v>
      </c>
      <c r="Q231" s="159">
        <f>Valores!$C$14*D231</f>
        <v>251.17</v>
      </c>
      <c r="R231" s="159">
        <f>IF(D231&lt;15,(Valores!$E$4*D231),Valores!$D$4)</f>
        <v>293.23</v>
      </c>
      <c r="S231" s="145">
        <v>0</v>
      </c>
      <c r="T231" s="148">
        <f>IF($H$5="NO",IF(Valores!$C$46*D231&gt;Valores!$C$44,Valores!$C$44,Valores!$C$46*D231),IF(Valores!$C$46*D231&gt;Valores!$C$44,Valores!$C$44,Valores!$C$46*D231)/2)</f>
        <v>66.75</v>
      </c>
      <c r="U231" s="159">
        <f>Valores!$C$23*D231</f>
        <v>81.459999999999994</v>
      </c>
      <c r="V231" s="145">
        <f t="shared" si="30"/>
        <v>81.459999999999994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50">
        <f>IF((Valores!$C$33)*D231&gt;Valores!$F$33,Valores!$F$33,(Valores!$C$33)*D231)</f>
        <v>8.0038400000000003</v>
      </c>
      <c r="AC231" s="145">
        <f t="shared" si="38"/>
        <v>0</v>
      </c>
      <c r="AD231" s="145">
        <f>IF(Valores!$C$34*D231&gt;Valores!$F$34,Valores!$F$34,Valores!$C$34*D231)</f>
        <v>6.662656000000001</v>
      </c>
      <c r="AE231" s="149">
        <v>94</v>
      </c>
      <c r="AF231" s="145">
        <f>INT(((AE231*Valores!$C$2)*100)+0.5)/100</f>
        <v>808.79</v>
      </c>
      <c r="AG231" s="145">
        <f>IF($H$5="NO",IF(Valores!$D$59*'Escala Docente'!D231&gt;Valores!$F$59,Valores!$F$59,Valores!$D$59*'Escala Docente'!D231),IF(Valores!$D$59*'Escala Docente'!D231&gt;Valores!$F$59,Valores!$F$59,Valores!$D$59*'Escala Docente'!D231)/2)</f>
        <v>27.102399999999999</v>
      </c>
      <c r="AH231" s="145">
        <f>IF($H$5="NO",IF(Valores!$D$61*D231&gt;Valores!$F$61,Valores!$F$61,Valores!$D$61*D231),IF(Valores!$D$61*D231&gt;Valores!$F$61,Valores!$F$61,Valores!$D$61*D231)/2)</f>
        <v>7.7442000000000002</v>
      </c>
      <c r="AI231" s="151">
        <f t="shared" si="39"/>
        <v>2354.8340960000005</v>
      </c>
      <c r="AJ231" s="159">
        <f>IF(Valores!$C$37*D231&gt;Valores!$F$37,Valores!$F$37,Valores!$C$37*D231)</f>
        <v>69.790000000000006</v>
      </c>
      <c r="AK231" s="148">
        <f>IF(Valores!$C$11*D231&gt;Valores!$F$11,Valores!$F$11,Valores!$C$11*D231)</f>
        <v>0</v>
      </c>
      <c r="AL231" s="148">
        <f>IF(Valores!$C$87*D231&gt;Valores!$C$86,Valores!$C$86,Valores!$C$87*D231)</f>
        <v>162.5</v>
      </c>
      <c r="AM231" s="148"/>
      <c r="AN231" s="150">
        <f>IF(Valores!$C$58*D231&gt;Valores!$F$58,Valores!$F$58,Valores!$C$58*D231)</f>
        <v>11.355</v>
      </c>
      <c r="AO231" s="152">
        <f t="shared" si="37"/>
        <v>232.29000000000002</v>
      </c>
      <c r="AP231" s="154">
        <f>AI231*-Valores!$C$68</f>
        <v>-259.03175056000003</v>
      </c>
      <c r="AQ231" s="154">
        <f>AI231*-Valores!$C$69</f>
        <v>0</v>
      </c>
      <c r="AR231" s="147">
        <f>AI231*-Valores!$C$70</f>
        <v>-105.96753432000001</v>
      </c>
      <c r="AS231" s="147">
        <v>-159.43</v>
      </c>
      <c r="AT231" s="147">
        <f t="shared" si="40"/>
        <v>-53.83</v>
      </c>
      <c r="AU231" s="151">
        <f t="shared" si="41"/>
        <v>2008.8648111200005</v>
      </c>
      <c r="AV231" s="155"/>
      <c r="AW231" s="155">
        <f t="shared" si="42"/>
        <v>4</v>
      </c>
      <c r="AX231" s="140" t="s">
        <v>4</v>
      </c>
    </row>
    <row r="232" spans="1:50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1359.46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248.38200000000001</v>
      </c>
      <c r="P232" s="145">
        <f t="shared" si="36"/>
        <v>0</v>
      </c>
      <c r="Q232" s="159">
        <f>Valores!$C$14*D232</f>
        <v>502.34</v>
      </c>
      <c r="R232" s="159">
        <f>IF(D232&lt;15,(Valores!$E$4*D232),Valores!$D$4)</f>
        <v>586.46</v>
      </c>
      <c r="S232" s="145">
        <v>0</v>
      </c>
      <c r="T232" s="148">
        <f>IF($H$5="NO",IF(Valores!$C$46*D232&gt;Valores!$C$44,Valores!$C$44,Valores!$C$46*D232),IF(Valores!$C$46*D232&gt;Valores!$C$44,Valores!$C$44,Valores!$C$46*D232)/2)</f>
        <v>133.5</v>
      </c>
      <c r="U232" s="159">
        <f>Valores!$C$23*D232</f>
        <v>162.91999999999999</v>
      </c>
      <c r="V232" s="145">
        <f t="shared" si="30"/>
        <v>162.91999999999999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50">
        <f>IF((Valores!$C$33)*D232&gt;Valores!$F$33,Valores!$F$33,(Valores!$C$33)*D232)</f>
        <v>16.007680000000001</v>
      </c>
      <c r="AC232" s="145">
        <f t="shared" si="38"/>
        <v>0</v>
      </c>
      <c r="AD232" s="145">
        <f>IF(Valores!$C$34*D232&gt;Valores!$F$34,Valores!$F$34,Valores!$C$34*D232)</f>
        <v>13.325312000000002</v>
      </c>
      <c r="AE232" s="149">
        <v>0</v>
      </c>
      <c r="AF232" s="145">
        <f>INT(((AE232*Valores!$C$2)*100)+0.5)/100</f>
        <v>0</v>
      </c>
      <c r="AG232" s="145">
        <f>IF($H$5="NO",IF(Valores!$D$59*'Escala Docente'!D232&gt;Valores!$F$59,Valores!$F$59,Valores!$D$59*'Escala Docente'!D232),IF(Valores!$D$59*'Escala Docente'!D232&gt;Valores!$F$59,Valores!$F$59,Valores!$D$59*'Escala Docente'!D232)/2)</f>
        <v>54.204799999999999</v>
      </c>
      <c r="AH232" s="145">
        <f>IF($H$5="NO",IF(Valores!$D$61*D232&gt;Valores!$F$61,Valores!$F$61,Valores!$D$61*D232),IF(Valores!$D$61*D232&gt;Valores!$F$61,Valores!$F$61,Valores!$D$61*D232)/2)</f>
        <v>15.4884</v>
      </c>
      <c r="AI232" s="151">
        <f t="shared" si="39"/>
        <v>3092.0881920000006</v>
      </c>
      <c r="AJ232" s="159">
        <f>IF(Valores!$C$37*D232&gt;Valores!$F$37,Valores!$F$37,Valores!$C$37*D232)</f>
        <v>139.58000000000001</v>
      </c>
      <c r="AK232" s="148">
        <f>IF(Valores!$C$11*D232&gt;Valores!$F$11,Valores!$F$11,Valores!$C$11*D232)</f>
        <v>0</v>
      </c>
      <c r="AL232" s="148">
        <f>IF(Valores!$C$87*D232&gt;Valores!$C$86,Valores!$C$86,Valores!$C$87*D232)</f>
        <v>325</v>
      </c>
      <c r="AM232" s="148"/>
      <c r="AN232" s="150">
        <f>IF(Valores!$C$58*D232&gt;Valores!$F$58,Valores!$F$58,Valores!$C$58*D232)</f>
        <v>22.71</v>
      </c>
      <c r="AO232" s="152">
        <f t="shared" si="37"/>
        <v>464.58000000000004</v>
      </c>
      <c r="AP232" s="154">
        <f>AI232*-Valores!$C$68</f>
        <v>-340.12970112000005</v>
      </c>
      <c r="AQ232" s="154">
        <f>AI232*-Valores!$C$69</f>
        <v>0</v>
      </c>
      <c r="AR232" s="147">
        <f>AI232*-Valores!$C$70</f>
        <v>-139.14396864000003</v>
      </c>
      <c r="AS232" s="147">
        <v>-159.43</v>
      </c>
      <c r="AT232" s="147">
        <f t="shared" si="40"/>
        <v>-53.83</v>
      </c>
      <c r="AU232" s="151">
        <f t="shared" si="41"/>
        <v>2864.1345222400009</v>
      </c>
      <c r="AV232" s="155"/>
      <c r="AW232" s="155">
        <f t="shared" si="42"/>
        <v>8</v>
      </c>
      <c r="AX232" s="140" t="s">
        <v>4</v>
      </c>
    </row>
    <row r="233" spans="1:50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1359.46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248.38200000000001</v>
      </c>
      <c r="P233" s="145">
        <f t="shared" si="36"/>
        <v>0</v>
      </c>
      <c r="Q233" s="159">
        <f>Valores!$C$14*D233</f>
        <v>502.34</v>
      </c>
      <c r="R233" s="159">
        <f>IF(D233&lt;15,(Valores!$E$4*D233),Valores!$D$4)</f>
        <v>586.46</v>
      </c>
      <c r="S233" s="145">
        <v>0</v>
      </c>
      <c r="T233" s="148">
        <f>IF($H$5="NO",IF(Valores!$C$46*D233&gt;Valores!$C$44,Valores!$C$44,Valores!$C$46*D233),IF(Valores!$C$46*D233&gt;Valores!$C$44,Valores!$C$44,Valores!$C$46*D233)/2)</f>
        <v>133.5</v>
      </c>
      <c r="U233" s="159">
        <f>Valores!$C$23*D233</f>
        <v>162.91999999999999</v>
      </c>
      <c r="V233" s="145">
        <f t="shared" si="30"/>
        <v>162.91999999999999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50">
        <f>IF((Valores!$C$33)*D233&gt;Valores!$F$33,Valores!$F$33,(Valores!$C$33)*D233)</f>
        <v>16.007680000000001</v>
      </c>
      <c r="AC233" s="145">
        <f t="shared" si="38"/>
        <v>0</v>
      </c>
      <c r="AD233" s="145">
        <f>IF(Valores!$C$34*D233&gt;Valores!$F$34,Valores!$F$34,Valores!$C$34*D233)</f>
        <v>13.325312000000002</v>
      </c>
      <c r="AE233" s="149">
        <v>94</v>
      </c>
      <c r="AF233" s="145">
        <f>INT(((AE233*Valores!$C$2)*100)+0.5)/100</f>
        <v>808.79</v>
      </c>
      <c r="AG233" s="145">
        <f>IF($H$5="NO",IF(Valores!$D$59*'Escala Docente'!D233&gt;Valores!$F$59,Valores!$F$59,Valores!$D$59*'Escala Docente'!D233),IF(Valores!$D$59*'Escala Docente'!D233&gt;Valores!$F$59,Valores!$F$59,Valores!$D$59*'Escala Docente'!D233)/2)</f>
        <v>54.204799999999999</v>
      </c>
      <c r="AH233" s="145">
        <f>IF($H$5="NO",IF(Valores!$D$61*D233&gt;Valores!$F$61,Valores!$F$61,Valores!$D$61*D233),IF(Valores!$D$61*D233&gt;Valores!$F$61,Valores!$F$61,Valores!$D$61*D233)/2)</f>
        <v>15.4884</v>
      </c>
      <c r="AI233" s="151">
        <f t="shared" si="39"/>
        <v>3900.8781920000006</v>
      </c>
      <c r="AJ233" s="159">
        <f>IF(Valores!$C$37*D233&gt;Valores!$F$37,Valores!$F$37,Valores!$C$37*D233)</f>
        <v>139.58000000000001</v>
      </c>
      <c r="AK233" s="148">
        <f>IF(Valores!$C$11*D233&gt;Valores!$F$11,Valores!$F$11,Valores!$C$11*D233)</f>
        <v>0</v>
      </c>
      <c r="AL233" s="148">
        <f>IF(Valores!$C$87*D233&gt;Valores!$C$86,Valores!$C$86,Valores!$C$87*D233)</f>
        <v>325</v>
      </c>
      <c r="AM233" s="148"/>
      <c r="AN233" s="150">
        <f>IF(Valores!$C$58*D233&gt;Valores!$F$58,Valores!$F$58,Valores!$C$58*D233)</f>
        <v>22.71</v>
      </c>
      <c r="AO233" s="152">
        <f t="shared" si="37"/>
        <v>464.58000000000004</v>
      </c>
      <c r="AP233" s="154">
        <f>AI233*-Valores!$C$68</f>
        <v>-429.09660112000006</v>
      </c>
      <c r="AQ233" s="154">
        <f>AI233*-Valores!$C$69</f>
        <v>0</v>
      </c>
      <c r="AR233" s="147">
        <f>AI233*-Valores!$C$70</f>
        <v>-175.53951864000001</v>
      </c>
      <c r="AS233" s="147">
        <v>-159.43</v>
      </c>
      <c r="AT233" s="147">
        <f t="shared" si="40"/>
        <v>-53.83</v>
      </c>
      <c r="AU233" s="151">
        <f t="shared" si="41"/>
        <v>3547.5620722400013</v>
      </c>
      <c r="AV233" s="155"/>
      <c r="AW233" s="155">
        <f t="shared" si="42"/>
        <v>8</v>
      </c>
      <c r="AX233" s="140" t="s">
        <v>4</v>
      </c>
    </row>
    <row r="234" spans="1:50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2039.2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372.5745</v>
      </c>
      <c r="P234" s="145">
        <f t="shared" si="36"/>
        <v>0</v>
      </c>
      <c r="Q234" s="159">
        <f>Valores!$C$14*D234</f>
        <v>753.51</v>
      </c>
      <c r="R234" s="159">
        <f>IF(D234&lt;15,(Valores!$E$4*D234),Valores!$D$4)</f>
        <v>879.69</v>
      </c>
      <c r="S234" s="145">
        <v>0</v>
      </c>
      <c r="T234" s="148">
        <f>IF($H$5="NO",IF(Valores!$C$46*D234&gt;Valores!$C$44,Valores!$C$44,Valores!$C$46*D234),IF(Valores!$C$46*D234&gt;Valores!$C$44,Valores!$C$44,Valores!$C$46*D234)/2)</f>
        <v>200.25</v>
      </c>
      <c r="U234" s="159">
        <f>Valores!$C$23*D234</f>
        <v>244.38</v>
      </c>
      <c r="V234" s="145">
        <f t="shared" si="30"/>
        <v>244.38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50">
        <f>IF((Valores!$C$33)*D234&gt;Valores!$F$33,Valores!$F$33,(Valores!$C$33)*D234)</f>
        <v>24.011520000000001</v>
      </c>
      <c r="AC234" s="145">
        <f t="shared" si="38"/>
        <v>0</v>
      </c>
      <c r="AD234" s="145">
        <f>IF(Valores!$C$34*D234&gt;Valores!$F$34,Valores!$F$34,Valores!$C$34*D234)</f>
        <v>19.987968000000002</v>
      </c>
      <c r="AE234" s="149">
        <v>0</v>
      </c>
      <c r="AF234" s="145">
        <f>INT(((AE234*Valores!$C$2)*100)+0.5)/100</f>
        <v>0</v>
      </c>
      <c r="AG234" s="145">
        <f>IF($H$5="NO",IF(Valores!$D$59*'Escala Docente'!D234&gt;Valores!$F$59,Valores!$F$59,Valores!$D$59*'Escala Docente'!D234),IF(Valores!$D$59*'Escala Docente'!D234&gt;Valores!$F$59,Valores!$F$59,Valores!$D$59*'Escala Docente'!D234)/2)</f>
        <v>81.307199999999995</v>
      </c>
      <c r="AH234" s="145">
        <f>IF($H$5="NO",IF(Valores!$D$61*D234&gt;Valores!$F$61,Valores!$F$61,Valores!$D$61*D234),IF(Valores!$D$61*D234&gt;Valores!$F$61,Valores!$F$61,Valores!$D$61*D234)/2)</f>
        <v>23.232600000000001</v>
      </c>
      <c r="AI234" s="151">
        <f t="shared" si="39"/>
        <v>4638.1437880000003</v>
      </c>
      <c r="AJ234" s="159">
        <f>IF(Valores!$C$37*D234&gt;Valores!$F$37,Valores!$F$37,Valores!$C$37*D234)</f>
        <v>209.37</v>
      </c>
      <c r="AK234" s="148">
        <f>IF(Valores!$C$11*D234&gt;Valores!$F$11,Valores!$F$11,Valores!$C$11*D234)</f>
        <v>0</v>
      </c>
      <c r="AL234" s="148">
        <f>IF(Valores!$C$87*D234&gt;Valores!$C$86,Valores!$C$86,Valores!$C$87*D234)</f>
        <v>487.5</v>
      </c>
      <c r="AM234" s="148"/>
      <c r="AN234" s="150">
        <f>IF(Valores!$C$58*D234&gt;Valores!$F$58,Valores!$F$58,Valores!$C$58*D234)</f>
        <v>34.064999999999998</v>
      </c>
      <c r="AO234" s="152">
        <f t="shared" si="37"/>
        <v>696.87</v>
      </c>
      <c r="AP234" s="154">
        <f>AI234*-Valores!$C$68</f>
        <v>-510.19581668000006</v>
      </c>
      <c r="AQ234" s="154">
        <f>AI234*-Valores!$C$69</f>
        <v>0</v>
      </c>
      <c r="AR234" s="147">
        <f>AI234*-Valores!$C$70</f>
        <v>-208.71647046000001</v>
      </c>
      <c r="AS234" s="147">
        <v>-159.43</v>
      </c>
      <c r="AT234" s="147">
        <f t="shared" si="40"/>
        <v>-53.83</v>
      </c>
      <c r="AU234" s="151">
        <f t="shared" si="41"/>
        <v>4402.8415008599995</v>
      </c>
      <c r="AV234" s="155"/>
      <c r="AW234" s="155">
        <f t="shared" si="42"/>
        <v>12</v>
      </c>
      <c r="AX234" s="140" t="s">
        <v>4</v>
      </c>
    </row>
    <row r="235" spans="1:50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2039.2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372.5745</v>
      </c>
      <c r="P235" s="145">
        <f t="shared" si="36"/>
        <v>0</v>
      </c>
      <c r="Q235" s="159">
        <f>Valores!$C$14*D235</f>
        <v>753.51</v>
      </c>
      <c r="R235" s="159">
        <f>IF(D235&lt;15,(Valores!$E$4*D235),Valores!$D$4)</f>
        <v>879.69</v>
      </c>
      <c r="S235" s="145">
        <v>0</v>
      </c>
      <c r="T235" s="148">
        <f>IF($H$5="NO",IF(Valores!$C$46*D235&gt;Valores!$C$44,Valores!$C$44,Valores!$C$46*D235),IF(Valores!$C$46*D235&gt;Valores!$C$44,Valores!$C$44,Valores!$C$46*D235)/2)</f>
        <v>200.25</v>
      </c>
      <c r="U235" s="159">
        <f>Valores!$C$23*D235</f>
        <v>244.38</v>
      </c>
      <c r="V235" s="145">
        <f t="shared" si="30"/>
        <v>244.38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50">
        <f>IF((Valores!$C$33)*D235&gt;Valores!$F$33,Valores!$F$33,(Valores!$C$33)*D235)</f>
        <v>24.011520000000001</v>
      </c>
      <c r="AC235" s="145">
        <f t="shared" si="38"/>
        <v>0</v>
      </c>
      <c r="AD235" s="145">
        <f>IF(Valores!$C$34*D235&gt;Valores!$F$34,Valores!$F$34,Valores!$C$34*D235)</f>
        <v>19.987968000000002</v>
      </c>
      <c r="AE235" s="149">
        <v>94</v>
      </c>
      <c r="AF235" s="145">
        <f>INT(((AE235*Valores!$C$2)*100)+0.5)/100</f>
        <v>808.79</v>
      </c>
      <c r="AG235" s="145">
        <f>IF($H$5="NO",IF(Valores!$D$59*'Escala Docente'!D235&gt;Valores!$F$59,Valores!$F$59,Valores!$D$59*'Escala Docente'!D235),IF(Valores!$D$59*'Escala Docente'!D235&gt;Valores!$F$59,Valores!$F$59,Valores!$D$59*'Escala Docente'!D235)/2)</f>
        <v>81.307199999999995</v>
      </c>
      <c r="AH235" s="145">
        <f>IF($H$5="NO",IF(Valores!$D$61*D235&gt;Valores!$F$61,Valores!$F$61,Valores!$D$61*D235),IF(Valores!$D$61*D235&gt;Valores!$F$61,Valores!$F$61,Valores!$D$61*D235)/2)</f>
        <v>23.232600000000001</v>
      </c>
      <c r="AI235" s="151">
        <f t="shared" si="39"/>
        <v>5446.9337880000003</v>
      </c>
      <c r="AJ235" s="159">
        <f>IF(Valores!$C$37*D235&gt;Valores!$F$37,Valores!$F$37,Valores!$C$37*D235)</f>
        <v>209.37</v>
      </c>
      <c r="AK235" s="148">
        <f>IF(Valores!$C$11*D235&gt;Valores!$F$11,Valores!$F$11,Valores!$C$11*D235)</f>
        <v>0</v>
      </c>
      <c r="AL235" s="148">
        <f>IF(Valores!$C$87*D235&gt;Valores!$C$86,Valores!$C$86,Valores!$C$87*D235)</f>
        <v>487.5</v>
      </c>
      <c r="AM235" s="148"/>
      <c r="AN235" s="150">
        <f>IF(Valores!$C$58*D235&gt;Valores!$F$58,Valores!$F$58,Valores!$C$58*D235)</f>
        <v>34.064999999999998</v>
      </c>
      <c r="AO235" s="152">
        <f t="shared" si="37"/>
        <v>696.87</v>
      </c>
      <c r="AP235" s="154">
        <f>AI235*-Valores!$C$68</f>
        <v>-599.16271668000002</v>
      </c>
      <c r="AQ235" s="154">
        <f>AI235*-Valores!$C$69</f>
        <v>0</v>
      </c>
      <c r="AR235" s="147">
        <f>AI235*-Valores!$C$70</f>
        <v>-245.11202046</v>
      </c>
      <c r="AS235" s="147">
        <v>-159.43</v>
      </c>
      <c r="AT235" s="147">
        <f t="shared" si="40"/>
        <v>-53.83</v>
      </c>
      <c r="AU235" s="151">
        <f t="shared" si="41"/>
        <v>5086.2690508599999</v>
      </c>
      <c r="AV235" s="155"/>
      <c r="AW235" s="155">
        <f t="shared" si="42"/>
        <v>12</v>
      </c>
      <c r="AX235" s="140" t="s">
        <v>4</v>
      </c>
    </row>
    <row r="236" spans="1:50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2718.93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496.76549999999997</v>
      </c>
      <c r="P236" s="145">
        <f t="shared" si="36"/>
        <v>0</v>
      </c>
      <c r="Q236" s="159">
        <f>Valores!$C$14*D236</f>
        <v>1004.68</v>
      </c>
      <c r="R236" s="159">
        <f>IF(D236&lt;15,(Valores!$E$4*D236),Valores!$D$4)</f>
        <v>1172.92</v>
      </c>
      <c r="S236" s="145">
        <v>0</v>
      </c>
      <c r="T236" s="148">
        <f>IF($H$5="NO",IF(Valores!$C$46*D236&gt;Valores!$C$44,Valores!$C$44,Valores!$C$46*D236),IF(Valores!$C$46*D236&gt;Valores!$C$44,Valores!$C$44,Valores!$C$46*D236)/2)</f>
        <v>267</v>
      </c>
      <c r="U236" s="159">
        <f>Valores!$C$23*D236</f>
        <v>325.83999999999997</v>
      </c>
      <c r="V236" s="145">
        <f t="shared" si="30"/>
        <v>325.83999999999997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50">
        <f>IF((Valores!$C$33)*D236&gt;Valores!$F$33,Valores!$F$33,(Valores!$C$33)*D236)</f>
        <v>32.015360000000001</v>
      </c>
      <c r="AC236" s="145">
        <f t="shared" si="38"/>
        <v>0</v>
      </c>
      <c r="AD236" s="145">
        <f>IF(Valores!$C$34*D236&gt;Valores!$F$34,Valores!$F$34,Valores!$C$34*D236)</f>
        <v>26.650624000000004</v>
      </c>
      <c r="AE236" s="149">
        <v>0</v>
      </c>
      <c r="AF236" s="145">
        <f>INT(((AE236*Valores!$C$2)*100)+0.5)/100</f>
        <v>0</v>
      </c>
      <c r="AG236" s="145">
        <f>IF($H$5="NO",IF(Valores!$D$59*'Escala Docente'!D236&gt;Valores!$F$59,Valores!$F$59,Valores!$D$59*'Escala Docente'!D236),IF(Valores!$D$59*'Escala Docente'!D236&gt;Valores!$F$59,Valores!$F$59,Valores!$D$59*'Escala Docente'!D236)/2)</f>
        <v>108.4096</v>
      </c>
      <c r="AH236" s="145">
        <f>IF($H$5="NO",IF(Valores!$D$61*D236&gt;Valores!$F$61,Valores!$F$61,Valores!$D$61*D236),IF(Valores!$D$61*D236&gt;Valores!$F$61,Valores!$F$61,Valores!$D$61*D236)/2)</f>
        <v>30.976800000000001</v>
      </c>
      <c r="AI236" s="151">
        <f t="shared" si="39"/>
        <v>6184.1878840000008</v>
      </c>
      <c r="AJ236" s="159">
        <f>IF(Valores!$C$37*D236&gt;Valores!$F$37,Valores!$F$37,Valores!$C$37*D236)</f>
        <v>279.16000000000003</v>
      </c>
      <c r="AK236" s="148">
        <f>IF(Valores!$C$11*D236&gt;Valores!$F$11,Valores!$F$11,Valores!$C$11*D236)</f>
        <v>0</v>
      </c>
      <c r="AL236" s="148">
        <f>IF(Valores!$C$87*D236&gt;Valores!$C$86,Valores!$C$86,Valores!$C$87*D236)</f>
        <v>650</v>
      </c>
      <c r="AM236" s="148"/>
      <c r="AN236" s="150">
        <f>IF(Valores!$C$58*D236&gt;Valores!$F$58,Valores!$F$58,Valores!$C$58*D236)</f>
        <v>45.42</v>
      </c>
      <c r="AO236" s="152">
        <f t="shared" si="37"/>
        <v>929.16000000000008</v>
      </c>
      <c r="AP236" s="154">
        <f>AI236*-Valores!$C$68</f>
        <v>-680.26066724000009</v>
      </c>
      <c r="AQ236" s="154">
        <f>AI236*-Valores!$C$69</f>
        <v>0</v>
      </c>
      <c r="AR236" s="147">
        <f>AI236*-Valores!$C$70</f>
        <v>-278.28845478000005</v>
      </c>
      <c r="AS236" s="147">
        <v>-159.43</v>
      </c>
      <c r="AT236" s="147">
        <f t="shared" si="40"/>
        <v>-53.83</v>
      </c>
      <c r="AU236" s="151">
        <f t="shared" si="41"/>
        <v>5941.5387619800003</v>
      </c>
      <c r="AV236" s="155"/>
      <c r="AW236" s="155">
        <f t="shared" si="42"/>
        <v>16</v>
      </c>
      <c r="AX236" s="140" t="s">
        <v>4</v>
      </c>
    </row>
    <row r="237" spans="1:50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2718.93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496.76549999999997</v>
      </c>
      <c r="P237" s="145">
        <f t="shared" si="36"/>
        <v>0</v>
      </c>
      <c r="Q237" s="159">
        <f>Valores!$C$14*D237</f>
        <v>1004.68</v>
      </c>
      <c r="R237" s="159">
        <f>IF(D237&lt;15,(Valores!$E$4*D237),Valores!$D$4)</f>
        <v>1172.92</v>
      </c>
      <c r="S237" s="145">
        <v>0</v>
      </c>
      <c r="T237" s="148">
        <f>IF($H$5="NO",IF(Valores!$C$46*D237&gt;Valores!$C$44,Valores!$C$44,Valores!$C$46*D237),IF(Valores!$C$46*D237&gt;Valores!$C$44,Valores!$C$44,Valores!$C$46*D237)/2)</f>
        <v>267</v>
      </c>
      <c r="U237" s="159">
        <f>Valores!$C$23*D237</f>
        <v>325.83999999999997</v>
      </c>
      <c r="V237" s="145">
        <f t="shared" si="30"/>
        <v>325.83999999999997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50">
        <f>IF((Valores!$C$33)*D237&gt;Valores!$F$33,Valores!$F$33,(Valores!$C$33)*D237)</f>
        <v>32.015360000000001</v>
      </c>
      <c r="AC237" s="145">
        <f t="shared" si="38"/>
        <v>0</v>
      </c>
      <c r="AD237" s="145">
        <f>IF(Valores!$C$34*D237&gt;Valores!$F$34,Valores!$F$34,Valores!$C$34*D237)</f>
        <v>26.650624000000004</v>
      </c>
      <c r="AE237" s="149">
        <v>94</v>
      </c>
      <c r="AF237" s="145">
        <f>INT(((AE237*Valores!$C$2)*100)+0.5)/100</f>
        <v>808.79</v>
      </c>
      <c r="AG237" s="145">
        <f>IF($H$5="NO",IF(Valores!$D$59*'Escala Docente'!D237&gt;Valores!$F$59,Valores!$F$59,Valores!$D$59*'Escala Docente'!D237),IF(Valores!$D$59*'Escala Docente'!D237&gt;Valores!$F$59,Valores!$F$59,Valores!$D$59*'Escala Docente'!D237)/2)</f>
        <v>108.4096</v>
      </c>
      <c r="AH237" s="145">
        <f>IF($H$5="NO",IF(Valores!$D$61*D237&gt;Valores!$F$61,Valores!$F$61,Valores!$D$61*D237),IF(Valores!$D$61*D237&gt;Valores!$F$61,Valores!$F$61,Valores!$D$61*D237)/2)</f>
        <v>30.976800000000001</v>
      </c>
      <c r="AI237" s="151">
        <f t="shared" si="39"/>
        <v>6992.9778840000008</v>
      </c>
      <c r="AJ237" s="159">
        <f>IF(Valores!$C$37*D237&gt;Valores!$F$37,Valores!$F$37,Valores!$C$37*D237)</f>
        <v>279.16000000000003</v>
      </c>
      <c r="AK237" s="148">
        <f>IF(Valores!$C$11*D237&gt;Valores!$F$11,Valores!$F$11,Valores!$C$11*D237)</f>
        <v>0</v>
      </c>
      <c r="AL237" s="148">
        <f>IF(Valores!$C$87*D237&gt;Valores!$C$86,Valores!$C$86,Valores!$C$87*D237)</f>
        <v>650</v>
      </c>
      <c r="AM237" s="148"/>
      <c r="AN237" s="150">
        <f>IF(Valores!$C$58*D237&gt;Valores!$F$58,Valores!$F$58,Valores!$C$58*D237)</f>
        <v>45.42</v>
      </c>
      <c r="AO237" s="152">
        <f t="shared" si="37"/>
        <v>929.16000000000008</v>
      </c>
      <c r="AP237" s="154">
        <f>AI237*-Valores!$C$68</f>
        <v>-769.2275672400001</v>
      </c>
      <c r="AQ237" s="154">
        <f>AI237*-Valores!$C$69</f>
        <v>0</v>
      </c>
      <c r="AR237" s="147">
        <f>AI237*-Valores!$C$70</f>
        <v>-314.68400478000001</v>
      </c>
      <c r="AS237" s="147">
        <v>-159.43</v>
      </c>
      <c r="AT237" s="147">
        <f t="shared" si="40"/>
        <v>-53.83</v>
      </c>
      <c r="AU237" s="151">
        <f t="shared" si="41"/>
        <v>6624.9663119800007</v>
      </c>
      <c r="AV237" s="155"/>
      <c r="AW237" s="155">
        <f t="shared" si="42"/>
        <v>16</v>
      </c>
      <c r="AX237" s="140" t="s">
        <v>4</v>
      </c>
    </row>
    <row r="238" spans="1:50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3398.66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620.95650000000001</v>
      </c>
      <c r="P238" s="145">
        <f t="shared" si="36"/>
        <v>0</v>
      </c>
      <c r="Q238" s="159">
        <f>Valores!$C$14*D238</f>
        <v>1255.8499999999999</v>
      </c>
      <c r="R238" s="159">
        <f>IF(D238&lt;15,(Valores!$E$4*D238),Valores!$D$4)</f>
        <v>1466.15</v>
      </c>
      <c r="S238" s="145">
        <v>0</v>
      </c>
      <c r="T238" s="148">
        <f>IF($H$5="NO",IF(Valores!$C$46*D238&gt;Valores!$C$44,Valores!$C$44,Valores!$C$46*D238),IF(Valores!$C$46*D238&gt;Valores!$C$44,Valores!$C$44,Valores!$C$46*D238)/2)</f>
        <v>333.75</v>
      </c>
      <c r="U238" s="159">
        <f>Valores!$C$23*D238</f>
        <v>407.29999999999995</v>
      </c>
      <c r="V238" s="145">
        <f t="shared" si="30"/>
        <v>407.29999999999995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50">
        <f>IF((Valores!$C$33)*D238&gt;Valores!$F$33,Valores!$F$33,(Valores!$C$33)*D238)</f>
        <v>40.019199999999998</v>
      </c>
      <c r="AC238" s="145">
        <f t="shared" si="38"/>
        <v>0</v>
      </c>
      <c r="AD238" s="145">
        <f>IF(Valores!$C$34*D238&gt;Valores!$F$34,Valores!$F$34,Valores!$C$34*D238)</f>
        <v>33.313280000000006</v>
      </c>
      <c r="AE238" s="149">
        <v>0</v>
      </c>
      <c r="AF238" s="145">
        <f>INT(((AE238*Valores!$C$2)*100)+0.5)/100</f>
        <v>0</v>
      </c>
      <c r="AG238" s="145">
        <f>IF($H$5="NO",IF(Valores!$D$59*'Escala Docente'!D238&gt;Valores!$F$59,Valores!$F$59,Valores!$D$59*'Escala Docente'!D238),IF(Valores!$D$59*'Escala Docente'!D238&gt;Valores!$F$59,Valores!$F$59,Valores!$D$59*'Escala Docente'!D238)/2)</f>
        <v>135.512</v>
      </c>
      <c r="AH238" s="145">
        <f>IF($H$5="NO",IF(Valores!$D$61*D238&gt;Valores!$F$61,Valores!$F$61,Valores!$D$61*D238),IF(Valores!$D$61*D238&gt;Valores!$F$61,Valores!$F$61,Valores!$D$61*D238)/2)</f>
        <v>38.721000000000004</v>
      </c>
      <c r="AI238" s="151">
        <f t="shared" si="39"/>
        <v>7730.2319800000005</v>
      </c>
      <c r="AJ238" s="159">
        <f>IF(Valores!$C$37*D238&gt;Valores!$F$37,Valores!$F$37,Valores!$C$37*D238)</f>
        <v>348.95000000000005</v>
      </c>
      <c r="AK238" s="148">
        <f>IF(Valores!$C$11*D238&gt;Valores!$F$11,Valores!$F$11,Valores!$C$11*D238)</f>
        <v>0</v>
      </c>
      <c r="AL238" s="148">
        <f>IF(Valores!$C$87*D238&gt;Valores!$C$86,Valores!$C$86,Valores!$C$87*D238)</f>
        <v>812.5</v>
      </c>
      <c r="AM238" s="148"/>
      <c r="AN238" s="150">
        <f>IF(Valores!$C$58*D238&gt;Valores!$F$58,Valores!$F$58,Valores!$C$58*D238)</f>
        <v>56.775000000000006</v>
      </c>
      <c r="AO238" s="152">
        <f t="shared" si="37"/>
        <v>1161.45</v>
      </c>
      <c r="AP238" s="154">
        <f>AI238*-Valores!$C$68</f>
        <v>-850.32551780000006</v>
      </c>
      <c r="AQ238" s="154">
        <f>AI238*-Valores!$C$69</f>
        <v>0</v>
      </c>
      <c r="AR238" s="147">
        <f>AI238*-Valores!$C$70</f>
        <v>-347.86043910000001</v>
      </c>
      <c r="AS238" s="147">
        <v>-159.43</v>
      </c>
      <c r="AT238" s="147">
        <f t="shared" si="40"/>
        <v>-53.83</v>
      </c>
      <c r="AU238" s="151">
        <f t="shared" si="41"/>
        <v>7480.2360231000002</v>
      </c>
      <c r="AV238" s="155"/>
      <c r="AW238" s="155">
        <f t="shared" si="42"/>
        <v>20</v>
      </c>
      <c r="AX238" s="140" t="s">
        <v>4</v>
      </c>
    </row>
    <row r="239" spans="1:50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3398.66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620.95650000000001</v>
      </c>
      <c r="P239" s="145">
        <f t="shared" si="36"/>
        <v>0</v>
      </c>
      <c r="Q239" s="159">
        <f>Valores!$C$14*D239</f>
        <v>1255.8499999999999</v>
      </c>
      <c r="R239" s="159">
        <f>IF(D239&lt;15,(Valores!$E$4*D239),Valores!$D$4)</f>
        <v>1466.15</v>
      </c>
      <c r="S239" s="145">
        <v>0</v>
      </c>
      <c r="T239" s="148">
        <f>IF($H$5="NO",IF(Valores!$C$46*D239&gt;Valores!$C$44,Valores!$C$44,Valores!$C$46*D239),IF(Valores!$C$46*D239&gt;Valores!$C$44,Valores!$C$44,Valores!$C$46*D239)/2)</f>
        <v>333.75</v>
      </c>
      <c r="U239" s="159">
        <f>Valores!$C$23*D239</f>
        <v>407.29999999999995</v>
      </c>
      <c r="V239" s="145">
        <f t="shared" ref="V239:V302" si="44">U239*(1+$J$2)</f>
        <v>407.29999999999995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50">
        <f>IF((Valores!$C$33)*D239&gt;Valores!$F$33,Valores!$F$33,(Valores!$C$33)*D239)</f>
        <v>40.019199999999998</v>
      </c>
      <c r="AC239" s="145">
        <f t="shared" si="38"/>
        <v>0</v>
      </c>
      <c r="AD239" s="145">
        <f>IF(Valores!$C$34*D239&gt;Valores!$F$34,Valores!$F$34,Valores!$C$34*D239)</f>
        <v>33.313280000000006</v>
      </c>
      <c r="AE239" s="149">
        <v>94</v>
      </c>
      <c r="AF239" s="145">
        <f>INT(((AE239*Valores!$C$2)*100)+0.5)/100</f>
        <v>808.79</v>
      </c>
      <c r="AG239" s="145">
        <f>IF($H$5="NO",IF(Valores!$D$59*'Escala Docente'!D239&gt;Valores!$F$59,Valores!$F$59,Valores!$D$59*'Escala Docente'!D239),IF(Valores!$D$59*'Escala Docente'!D239&gt;Valores!$F$59,Valores!$F$59,Valores!$D$59*'Escala Docente'!D239)/2)</f>
        <v>135.512</v>
      </c>
      <c r="AH239" s="145">
        <f>IF($H$5="NO",IF(Valores!$D$61*D239&gt;Valores!$F$61,Valores!$F$61,Valores!$D$61*D239),IF(Valores!$D$61*D239&gt;Valores!$F$61,Valores!$F$61,Valores!$D$61*D239)/2)</f>
        <v>38.721000000000004</v>
      </c>
      <c r="AI239" s="151">
        <f t="shared" si="39"/>
        <v>8539.0219800000013</v>
      </c>
      <c r="AJ239" s="159">
        <f>IF(Valores!$C$37*D239&gt;Valores!$F$37,Valores!$F$37,Valores!$C$37*D239)</f>
        <v>348.95000000000005</v>
      </c>
      <c r="AK239" s="148">
        <f>IF(Valores!$C$11*D239&gt;Valores!$F$11,Valores!$F$11,Valores!$C$11*D239)</f>
        <v>0</v>
      </c>
      <c r="AL239" s="148">
        <f>IF(Valores!$C$87*D239&gt;Valores!$C$86,Valores!$C$86,Valores!$C$87*D239)</f>
        <v>812.5</v>
      </c>
      <c r="AM239" s="148"/>
      <c r="AN239" s="150">
        <f>IF(Valores!$C$58*D239&gt;Valores!$F$58,Valores!$F$58,Valores!$C$58*D239)</f>
        <v>56.775000000000006</v>
      </c>
      <c r="AO239" s="152">
        <f t="shared" si="37"/>
        <v>1161.45</v>
      </c>
      <c r="AP239" s="154">
        <f>AI239*-Valores!$C$68</f>
        <v>-939.29241780000018</v>
      </c>
      <c r="AQ239" s="154">
        <f>AI239*-Valores!$C$69</f>
        <v>0</v>
      </c>
      <c r="AR239" s="147">
        <f>AI239*-Valores!$C$70</f>
        <v>-384.25598910000002</v>
      </c>
      <c r="AS239" s="147">
        <v>-159.43</v>
      </c>
      <c r="AT239" s="147">
        <f t="shared" si="40"/>
        <v>-53.83</v>
      </c>
      <c r="AU239" s="151">
        <f t="shared" si="41"/>
        <v>8163.6635731000024</v>
      </c>
      <c r="AV239" s="155"/>
      <c r="AW239" s="155">
        <f t="shared" si="42"/>
        <v>20</v>
      </c>
      <c r="AX239" s="140" t="s">
        <v>4</v>
      </c>
    </row>
    <row r="240" spans="1:50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4078.39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745.14749999999992</v>
      </c>
      <c r="P240" s="145">
        <f t="shared" si="36"/>
        <v>0</v>
      </c>
      <c r="Q240" s="159">
        <f>Valores!$C$14*D240</f>
        <v>1507.02</v>
      </c>
      <c r="R240" s="159">
        <f>IF(D240&lt;15,(Valores!$E$4*D240),Valores!$D$4)</f>
        <v>1759.38</v>
      </c>
      <c r="S240" s="145">
        <v>0</v>
      </c>
      <c r="T240" s="148">
        <f>IF($H$5="NO",IF(Valores!$C$46*D240&gt;Valores!$C$44,Valores!$C$44,Valores!$C$46*D240),IF(Valores!$C$46*D240&gt;Valores!$C$44,Valores!$C$44,Valores!$C$46*D240)/2)</f>
        <v>400.5</v>
      </c>
      <c r="U240" s="159">
        <f>Valores!$C$23*D240</f>
        <v>488.76</v>
      </c>
      <c r="V240" s="145">
        <f t="shared" si="44"/>
        <v>488.76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50">
        <f>IF((Valores!$C$33)*D240&gt;Valores!$F$33,Valores!$F$33,(Valores!$C$33)*D240)</f>
        <v>48.023040000000002</v>
      </c>
      <c r="AC240" s="145">
        <f t="shared" si="38"/>
        <v>0</v>
      </c>
      <c r="AD240" s="145">
        <f>IF(Valores!$C$34*D240&gt;Valores!$F$34,Valores!$F$34,Valores!$C$34*D240)</f>
        <v>39.975936000000004</v>
      </c>
      <c r="AE240" s="149">
        <v>0</v>
      </c>
      <c r="AF240" s="145">
        <f>INT(((AE240*Valores!$C$2)*100)+0.5)/100</f>
        <v>0</v>
      </c>
      <c r="AG240" s="145">
        <f>IF($H$5="NO",IF(Valores!$D$59*'Escala Docente'!D240&gt;Valores!$F$59,Valores!$F$59,Valores!$D$59*'Escala Docente'!D240),IF(Valores!$D$59*'Escala Docente'!D240&gt;Valores!$F$59,Valores!$F$59,Valores!$D$59*'Escala Docente'!D240)/2)</f>
        <v>162.61439999999999</v>
      </c>
      <c r="AH240" s="145">
        <f>IF($H$5="NO",IF(Valores!$D$61*D240&gt;Valores!$F$61,Valores!$F$61,Valores!$D$61*D240),IF(Valores!$D$61*D240&gt;Valores!$F$61,Valores!$F$61,Valores!$D$61*D240)/2)</f>
        <v>46.465200000000003</v>
      </c>
      <c r="AI240" s="151">
        <f t="shared" si="39"/>
        <v>9276.2760760000001</v>
      </c>
      <c r="AJ240" s="159">
        <f>IF(Valores!$C$37*D240&gt;Valores!$F$37,Valores!$F$37,Valores!$C$37*D240)</f>
        <v>418.74</v>
      </c>
      <c r="AK240" s="148">
        <f>IF(Valores!$C$11*D240&gt;Valores!$F$11,Valores!$F$11,Valores!$C$11*D240)</f>
        <v>0</v>
      </c>
      <c r="AL240" s="148">
        <f>IF(Valores!$C$87*D240&gt;Valores!$C$86,Valores!$C$86,Valores!$C$87*D240)</f>
        <v>975</v>
      </c>
      <c r="AM240" s="148"/>
      <c r="AN240" s="150">
        <f>IF(Valores!$C$58*D240&gt;Valores!$F$58,Valores!$F$58,Valores!$C$58*D240)</f>
        <v>68.13</v>
      </c>
      <c r="AO240" s="152">
        <f t="shared" si="37"/>
        <v>1393.74</v>
      </c>
      <c r="AP240" s="154">
        <f>AI240*-Valores!$C$68</f>
        <v>-1020.39036836</v>
      </c>
      <c r="AQ240" s="154">
        <f>AI240*-Valores!$C$69</f>
        <v>0</v>
      </c>
      <c r="AR240" s="147">
        <f>AI240*-Valores!$C$70</f>
        <v>-417.43242341999996</v>
      </c>
      <c r="AS240" s="147">
        <v>-159.43</v>
      </c>
      <c r="AT240" s="147">
        <f t="shared" si="40"/>
        <v>-53.83</v>
      </c>
      <c r="AU240" s="151">
        <f t="shared" si="41"/>
        <v>9018.9332842200001</v>
      </c>
      <c r="AV240" s="155"/>
      <c r="AW240" s="155">
        <f t="shared" si="42"/>
        <v>24</v>
      </c>
      <c r="AX240" s="140" t="s">
        <v>4</v>
      </c>
    </row>
    <row r="241" spans="1:50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4078.39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745.14749999999992</v>
      </c>
      <c r="P241" s="145">
        <f t="shared" si="36"/>
        <v>0</v>
      </c>
      <c r="Q241" s="159">
        <f>Valores!$C$14*D241</f>
        <v>1507.02</v>
      </c>
      <c r="R241" s="159">
        <f>IF(D241&lt;15,(Valores!$E$4*D241),Valores!$D$4)</f>
        <v>1759.38</v>
      </c>
      <c r="S241" s="145">
        <v>0</v>
      </c>
      <c r="T241" s="148">
        <f>IF($H$5="NO",IF(Valores!$C$46*D241&gt;Valores!$C$44,Valores!$C$44,Valores!$C$46*D241),IF(Valores!$C$46*D241&gt;Valores!$C$44,Valores!$C$44,Valores!$C$46*D241)/2)</f>
        <v>400.5</v>
      </c>
      <c r="U241" s="159">
        <f>Valores!$C$23*D241</f>
        <v>488.76</v>
      </c>
      <c r="V241" s="145">
        <f t="shared" si="44"/>
        <v>488.76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50">
        <f>IF((Valores!$C$33)*D241&gt;Valores!$F$33,Valores!$F$33,(Valores!$C$33)*D241)</f>
        <v>48.023040000000002</v>
      </c>
      <c r="AC241" s="145">
        <f t="shared" si="38"/>
        <v>0</v>
      </c>
      <c r="AD241" s="145">
        <f>IF(Valores!$C$34*D241&gt;Valores!$F$34,Valores!$F$34,Valores!$C$34*D241)</f>
        <v>39.975936000000004</v>
      </c>
      <c r="AE241" s="149">
        <v>94</v>
      </c>
      <c r="AF241" s="145">
        <f>INT(((AE241*Valores!$C$2)*100)+0.5)/100</f>
        <v>808.79</v>
      </c>
      <c r="AG241" s="145">
        <f>IF($H$5="NO",IF(Valores!$D$59*'Escala Docente'!D241&gt;Valores!$F$59,Valores!$F$59,Valores!$D$59*'Escala Docente'!D241),IF(Valores!$D$59*'Escala Docente'!D241&gt;Valores!$F$59,Valores!$F$59,Valores!$D$59*'Escala Docente'!D241)/2)</f>
        <v>162.61439999999999</v>
      </c>
      <c r="AH241" s="145">
        <f>IF($H$5="NO",IF(Valores!$D$61*D241&gt;Valores!$F$61,Valores!$F$61,Valores!$D$61*D241),IF(Valores!$D$61*D241&gt;Valores!$F$61,Valores!$F$61,Valores!$D$61*D241)/2)</f>
        <v>46.465200000000003</v>
      </c>
      <c r="AI241" s="151">
        <f t="shared" si="39"/>
        <v>10085.066075999999</v>
      </c>
      <c r="AJ241" s="159">
        <f>IF(Valores!$C$37*D241&gt;Valores!$F$37,Valores!$F$37,Valores!$C$37*D241)</f>
        <v>418.74</v>
      </c>
      <c r="AK241" s="148">
        <f>IF(Valores!$C$11*D241&gt;Valores!$F$11,Valores!$F$11,Valores!$C$11*D241)</f>
        <v>0</v>
      </c>
      <c r="AL241" s="148">
        <f>IF(Valores!$C$87*D241&gt;Valores!$C$86,Valores!$C$86,Valores!$C$87*D241)</f>
        <v>975</v>
      </c>
      <c r="AM241" s="148"/>
      <c r="AN241" s="150">
        <f>IF(Valores!$C$58*D241&gt;Valores!$F$58,Valores!$F$58,Valores!$C$58*D241)</f>
        <v>68.13</v>
      </c>
      <c r="AO241" s="152">
        <f t="shared" si="37"/>
        <v>1393.74</v>
      </c>
      <c r="AP241" s="154">
        <f>AI241*-Valores!$C$68</f>
        <v>-1109.3572683599998</v>
      </c>
      <c r="AQ241" s="154">
        <f>AI241*-Valores!$C$69</f>
        <v>0</v>
      </c>
      <c r="AR241" s="147">
        <f>AI241*-Valores!$C$70</f>
        <v>-453.82797341999992</v>
      </c>
      <c r="AS241" s="147">
        <v>-159.43</v>
      </c>
      <c r="AT241" s="147">
        <f t="shared" si="40"/>
        <v>-53.83</v>
      </c>
      <c r="AU241" s="151">
        <f t="shared" si="41"/>
        <v>9702.3608342199987</v>
      </c>
      <c r="AV241" s="155"/>
      <c r="AW241" s="155">
        <f t="shared" si="42"/>
        <v>24</v>
      </c>
      <c r="AX241" s="140" t="s">
        <v>4</v>
      </c>
    </row>
    <row r="242" spans="1:50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4758.12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869.33849999999995</v>
      </c>
      <c r="P242" s="145">
        <f t="shared" si="36"/>
        <v>0</v>
      </c>
      <c r="Q242" s="159">
        <f>Valores!$C$14*D242</f>
        <v>1758.1899999999998</v>
      </c>
      <c r="R242" s="159">
        <f>IF(D242&lt;15,(Valores!$E$4*D242),Valores!$D$4)</f>
        <v>2052.61</v>
      </c>
      <c r="S242" s="145">
        <v>0</v>
      </c>
      <c r="T242" s="148">
        <f>IF($H$5="NO",IF(Valores!$C$46*D242&gt;Valores!$C$44,Valores!$C$44,Valores!$C$46*D242),IF(Valores!$C$46*D242&gt;Valores!$C$44,Valores!$C$44,Valores!$C$46*D242)/2)</f>
        <v>467.25</v>
      </c>
      <c r="U242" s="159">
        <f>Valores!$C$23*D242</f>
        <v>570.21999999999991</v>
      </c>
      <c r="V242" s="145">
        <f t="shared" si="44"/>
        <v>570.21999999999991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50">
        <f>IF((Valores!$C$33)*D242&gt;Valores!$F$33,Valores!$F$33,(Valores!$C$33)*D242)</f>
        <v>56.026880000000006</v>
      </c>
      <c r="AC242" s="145">
        <f t="shared" si="38"/>
        <v>0</v>
      </c>
      <c r="AD242" s="145">
        <f>IF(Valores!$C$34*D242&gt;Valores!$F$34,Valores!$F$34,Valores!$C$34*D242)</f>
        <v>46.63859200000001</v>
      </c>
      <c r="AE242" s="149">
        <v>0</v>
      </c>
      <c r="AF242" s="145">
        <f>INT(((AE242*Valores!$C$2)*100)+0.5)/100</f>
        <v>0</v>
      </c>
      <c r="AG242" s="145">
        <f>IF($H$5="NO",IF(Valores!$D$59*'Escala Docente'!D242&gt;Valores!$F$59,Valores!$F$59,Valores!$D$59*'Escala Docente'!D242),IF(Valores!$D$59*'Escala Docente'!D242&gt;Valores!$F$59,Valores!$F$59,Valores!$D$59*'Escala Docente'!D242)/2)</f>
        <v>189.71680000000001</v>
      </c>
      <c r="AH242" s="145">
        <f>IF($H$5="NO",IF(Valores!$D$61*D242&gt;Valores!$F$61,Valores!$F$61,Valores!$D$61*D242),IF(Valores!$D$61*D242&gt;Valores!$F$61,Valores!$F$61,Valores!$D$61*D242)/2)</f>
        <v>54.209400000000002</v>
      </c>
      <c r="AI242" s="151">
        <f t="shared" si="39"/>
        <v>10822.320171999998</v>
      </c>
      <c r="AJ242" s="159">
        <f>IF(Valores!$C$37*D242&gt;Valores!$F$37,Valores!$F$37,Valores!$C$37*D242)</f>
        <v>488.53000000000003</v>
      </c>
      <c r="AK242" s="148">
        <f>IF(Valores!$C$11*D242&gt;Valores!$F$11,Valores!$F$11,Valores!$C$11*D242)</f>
        <v>0</v>
      </c>
      <c r="AL242" s="148">
        <f>IF(Valores!$C$87*D242&gt;Valores!$C$86,Valores!$C$86,Valores!$C$87*D242)</f>
        <v>1137.5</v>
      </c>
      <c r="AM242" s="148"/>
      <c r="AN242" s="150">
        <f>IF(Valores!$C$58*D242&gt;Valores!$F$58,Valores!$F$58,Valores!$C$58*D242)</f>
        <v>79.484999999999999</v>
      </c>
      <c r="AO242" s="152">
        <f t="shared" si="37"/>
        <v>1626.03</v>
      </c>
      <c r="AP242" s="154">
        <f>AI242*-Valores!$C$68</f>
        <v>-1190.4552189199999</v>
      </c>
      <c r="AQ242" s="154">
        <f>AI242*-Valores!$C$69</f>
        <v>0</v>
      </c>
      <c r="AR242" s="147">
        <f>AI242*-Valores!$C$70</f>
        <v>-487.00440773999986</v>
      </c>
      <c r="AS242" s="147">
        <v>-159.43</v>
      </c>
      <c r="AT242" s="147">
        <f t="shared" si="40"/>
        <v>-53.83</v>
      </c>
      <c r="AU242" s="151">
        <f t="shared" si="41"/>
        <v>10557.630545339998</v>
      </c>
      <c r="AV242" s="155"/>
      <c r="AW242" s="155">
        <f t="shared" si="42"/>
        <v>28</v>
      </c>
      <c r="AX242" s="140" t="s">
        <v>4</v>
      </c>
    </row>
    <row r="243" spans="1:50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4758.12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869.33849999999995</v>
      </c>
      <c r="P243" s="145">
        <f t="shared" si="36"/>
        <v>0</v>
      </c>
      <c r="Q243" s="159">
        <f>Valores!$C$14*D243</f>
        <v>1758.1899999999998</v>
      </c>
      <c r="R243" s="159">
        <f>IF(D243&lt;15,(Valores!$E$4*D243),Valores!$D$4)</f>
        <v>2052.61</v>
      </c>
      <c r="S243" s="145">
        <v>0</v>
      </c>
      <c r="T243" s="148">
        <f>IF($H$5="NO",IF(Valores!$C$46*D243&gt;Valores!$C$44,Valores!$C$44,Valores!$C$46*D243),IF(Valores!$C$46*D243&gt;Valores!$C$44,Valores!$C$44,Valores!$C$46*D243)/2)</f>
        <v>467.25</v>
      </c>
      <c r="U243" s="159">
        <f>Valores!$C$23*D243</f>
        <v>570.21999999999991</v>
      </c>
      <c r="V243" s="145">
        <f t="shared" si="44"/>
        <v>570.21999999999991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50">
        <f>IF((Valores!$C$33)*D243&gt;Valores!$F$33,Valores!$F$33,(Valores!$C$33)*D243)</f>
        <v>56.026880000000006</v>
      </c>
      <c r="AC243" s="145">
        <f t="shared" si="38"/>
        <v>0</v>
      </c>
      <c r="AD243" s="145">
        <f>IF(Valores!$C$34*D243&gt;Valores!$F$34,Valores!$F$34,Valores!$C$34*D243)</f>
        <v>46.63859200000001</v>
      </c>
      <c r="AE243" s="149">
        <v>94</v>
      </c>
      <c r="AF243" s="145">
        <f>INT(((AE243*Valores!$C$2)*100)+0.5)/100</f>
        <v>808.79</v>
      </c>
      <c r="AG243" s="145">
        <f>IF($H$5="NO",IF(Valores!$D$59*'Escala Docente'!D243&gt;Valores!$F$59,Valores!$F$59,Valores!$D$59*'Escala Docente'!D243),IF(Valores!$D$59*'Escala Docente'!D243&gt;Valores!$F$59,Valores!$F$59,Valores!$D$59*'Escala Docente'!D243)/2)</f>
        <v>189.71680000000001</v>
      </c>
      <c r="AH243" s="145">
        <f>IF($H$5="NO",IF(Valores!$D$61*D243&gt;Valores!$F$61,Valores!$F$61,Valores!$D$61*D243),IF(Valores!$D$61*D243&gt;Valores!$F$61,Valores!$F$61,Valores!$D$61*D243)/2)</f>
        <v>54.209400000000002</v>
      </c>
      <c r="AI243" s="151">
        <f t="shared" si="39"/>
        <v>11631.110171999999</v>
      </c>
      <c r="AJ243" s="159">
        <f>IF(Valores!$C$37*D243&gt;Valores!$F$37,Valores!$F$37,Valores!$C$37*D243)</f>
        <v>488.53000000000003</v>
      </c>
      <c r="AK243" s="148">
        <f>IF(Valores!$C$11*D243&gt;Valores!$F$11,Valores!$F$11,Valores!$C$11*D243)</f>
        <v>0</v>
      </c>
      <c r="AL243" s="148">
        <f>IF(Valores!$C$87*D243&gt;Valores!$C$86,Valores!$C$86,Valores!$C$87*D243)</f>
        <v>1137.5</v>
      </c>
      <c r="AM243" s="148"/>
      <c r="AN243" s="150">
        <f>IF(Valores!$C$58*D243&gt;Valores!$F$58,Valores!$F$58,Valores!$C$58*D243)</f>
        <v>79.484999999999999</v>
      </c>
      <c r="AO243" s="152">
        <f t="shared" si="37"/>
        <v>1626.03</v>
      </c>
      <c r="AP243" s="154">
        <f>AI243*-Valores!$C$68</f>
        <v>-1279.4221189199998</v>
      </c>
      <c r="AQ243" s="154">
        <f>AI243*-Valores!$C$69</f>
        <v>0</v>
      </c>
      <c r="AR243" s="147">
        <f>AI243*-Valores!$C$70</f>
        <v>-523.39995773999988</v>
      </c>
      <c r="AS243" s="147">
        <v>-159.43</v>
      </c>
      <c r="AT243" s="147">
        <f t="shared" si="40"/>
        <v>-53.83</v>
      </c>
      <c r="AU243" s="151">
        <f t="shared" si="41"/>
        <v>11241.05809534</v>
      </c>
      <c r="AV243" s="155"/>
      <c r="AW243" s="155">
        <f t="shared" si="42"/>
        <v>28</v>
      </c>
      <c r="AX243" s="140" t="s">
        <v>4</v>
      </c>
    </row>
    <row r="244" spans="1:50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5437.85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993.5295000000001</v>
      </c>
      <c r="P244" s="145">
        <f t="shared" si="36"/>
        <v>0</v>
      </c>
      <c r="Q244" s="159">
        <f>Valores!$C$14*D244</f>
        <v>2009.36</v>
      </c>
      <c r="R244" s="159">
        <f>IF(D244&lt;15,(Valores!$E$4*D244),Valores!$D$4)</f>
        <v>2345.84</v>
      </c>
      <c r="S244" s="145">
        <v>0</v>
      </c>
      <c r="T244" s="148">
        <f>IF($H$5="NO",IF(Valores!$C$46*D244&gt;Valores!$C$44,Valores!$C$44,Valores!$C$46*D244),IF(Valores!$C$46*D244&gt;Valores!$C$44,Valores!$C$44,Valores!$C$46*D244)/2)</f>
        <v>534</v>
      </c>
      <c r="U244" s="159">
        <f>Valores!$C$23*D244</f>
        <v>651.67999999999995</v>
      </c>
      <c r="V244" s="145">
        <f t="shared" si="44"/>
        <v>651.67999999999995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50">
        <f>IF((Valores!$C$33)*D244&gt;Valores!$F$33,Valores!$F$33,(Valores!$C$33)*D244)</f>
        <v>64.030720000000002</v>
      </c>
      <c r="AC244" s="145">
        <f t="shared" si="38"/>
        <v>0</v>
      </c>
      <c r="AD244" s="145">
        <f>IF(Valores!$C$34*D244&gt;Valores!$F$34,Valores!$F$34,Valores!$C$34*D244)</f>
        <v>53.301248000000008</v>
      </c>
      <c r="AE244" s="149">
        <v>0</v>
      </c>
      <c r="AF244" s="145">
        <f>INT(((AE244*Valores!$C$2)*100)+0.5)/100</f>
        <v>0</v>
      </c>
      <c r="AG244" s="145">
        <f>IF($H$5="NO",IF(Valores!$D$59*'Escala Docente'!D244&gt;Valores!$F$59,Valores!$F$59,Valores!$D$59*'Escala Docente'!D244),IF(Valores!$D$59*'Escala Docente'!D244&gt;Valores!$F$59,Valores!$F$59,Valores!$D$59*'Escala Docente'!D244)/2)</f>
        <v>216.8192</v>
      </c>
      <c r="AH244" s="145">
        <f>IF($H$5="NO",IF(Valores!$D$61*D244&gt;Valores!$F$61,Valores!$F$61,Valores!$D$61*D244),IF(Valores!$D$61*D244&gt;Valores!$F$61,Valores!$F$61,Valores!$D$61*D244)/2)</f>
        <v>61.953600000000002</v>
      </c>
      <c r="AI244" s="151">
        <f t="shared" si="39"/>
        <v>12368.364268000003</v>
      </c>
      <c r="AJ244" s="159">
        <f>IF(Valores!$C$37*D244&gt;Valores!$F$37,Valores!$F$37,Valores!$C$37*D244)</f>
        <v>558.32000000000005</v>
      </c>
      <c r="AK244" s="148">
        <f>IF(Valores!$C$11*D244&gt;Valores!$F$11,Valores!$F$11,Valores!$C$11*D244)</f>
        <v>0</v>
      </c>
      <c r="AL244" s="148">
        <f>IF(Valores!$C$87*D244&gt;Valores!$C$86,Valores!$C$86,Valores!$C$87*D244)</f>
        <v>1300</v>
      </c>
      <c r="AM244" s="148"/>
      <c r="AN244" s="150">
        <f>IF(Valores!$C$58*D244&gt;Valores!$F$58,Valores!$F$58,Valores!$C$58*D244)</f>
        <v>90.84</v>
      </c>
      <c r="AO244" s="152">
        <f t="shared" si="37"/>
        <v>1858.3200000000002</v>
      </c>
      <c r="AP244" s="154">
        <f>AI244*-Valores!$C$68</f>
        <v>-1360.5200694800003</v>
      </c>
      <c r="AQ244" s="154">
        <f>AI244*-Valores!$C$69</f>
        <v>0</v>
      </c>
      <c r="AR244" s="147">
        <f>AI244*-Valores!$C$70</f>
        <v>-556.5763920600001</v>
      </c>
      <c r="AS244" s="147">
        <v>-159.43</v>
      </c>
      <c r="AT244" s="147">
        <f t="shared" si="40"/>
        <v>-53.83</v>
      </c>
      <c r="AU244" s="151">
        <f t="shared" si="41"/>
        <v>12096.327806460002</v>
      </c>
      <c r="AV244" s="155"/>
      <c r="AW244" s="155">
        <f t="shared" si="42"/>
        <v>32</v>
      </c>
      <c r="AX244" s="140" t="s">
        <v>4</v>
      </c>
    </row>
    <row r="245" spans="1:50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5437.85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993.5295000000001</v>
      </c>
      <c r="P245" s="145">
        <f t="shared" si="36"/>
        <v>0</v>
      </c>
      <c r="Q245" s="159">
        <f>Valores!$C$14*D245</f>
        <v>2009.36</v>
      </c>
      <c r="R245" s="159">
        <f>IF(D245&lt;15,(Valores!$E$4*D245),Valores!$D$4)</f>
        <v>2345.84</v>
      </c>
      <c r="S245" s="145">
        <v>0</v>
      </c>
      <c r="T245" s="148">
        <f>IF($H$5="NO",IF(Valores!$C$46*D245&gt;Valores!$C$44,Valores!$C$44,Valores!$C$46*D245),IF(Valores!$C$46*D245&gt;Valores!$C$44,Valores!$C$44,Valores!$C$46*D245)/2)</f>
        <v>534</v>
      </c>
      <c r="U245" s="159">
        <f>Valores!$C$23*D245</f>
        <v>651.67999999999995</v>
      </c>
      <c r="V245" s="145">
        <f t="shared" si="44"/>
        <v>651.67999999999995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50">
        <f>IF((Valores!$C$33)*D245&gt;Valores!$F$33,Valores!$F$33,(Valores!$C$33)*D245)</f>
        <v>64.030720000000002</v>
      </c>
      <c r="AC245" s="145">
        <f t="shared" si="38"/>
        <v>0</v>
      </c>
      <c r="AD245" s="145">
        <f>IF(Valores!$C$34*D245&gt;Valores!$F$34,Valores!$F$34,Valores!$C$34*D245)</f>
        <v>53.301248000000008</v>
      </c>
      <c r="AE245" s="149">
        <v>94</v>
      </c>
      <c r="AF245" s="145">
        <f>INT(((AE245*Valores!$C$2)*100)+0.5)/100</f>
        <v>808.79</v>
      </c>
      <c r="AG245" s="145">
        <f>IF($H$5="NO",IF(Valores!$D$59*'Escala Docente'!D245&gt;Valores!$F$59,Valores!$F$59,Valores!$D$59*'Escala Docente'!D245),IF(Valores!$D$59*'Escala Docente'!D245&gt;Valores!$F$59,Valores!$F$59,Valores!$D$59*'Escala Docente'!D245)/2)</f>
        <v>216.8192</v>
      </c>
      <c r="AH245" s="145">
        <f>IF($H$5="NO",IF(Valores!$D$61*D245&gt;Valores!$F$61,Valores!$F$61,Valores!$D$61*D245),IF(Valores!$D$61*D245&gt;Valores!$F$61,Valores!$F$61,Valores!$D$61*D245)/2)</f>
        <v>61.953600000000002</v>
      </c>
      <c r="AI245" s="151">
        <f t="shared" si="39"/>
        <v>13177.154268000004</v>
      </c>
      <c r="AJ245" s="159">
        <f>IF(Valores!$C$37*D245&gt;Valores!$F$37,Valores!$F$37,Valores!$C$37*D245)</f>
        <v>558.32000000000005</v>
      </c>
      <c r="AK245" s="148">
        <f>IF(Valores!$C$11*D245&gt;Valores!$F$11,Valores!$F$11,Valores!$C$11*D245)</f>
        <v>0</v>
      </c>
      <c r="AL245" s="148">
        <f>IF(Valores!$C$87*D245&gt;Valores!$C$86,Valores!$C$86,Valores!$C$87*D245)</f>
        <v>1300</v>
      </c>
      <c r="AM245" s="148"/>
      <c r="AN245" s="150">
        <f>IF(Valores!$C$58*D245&gt;Valores!$F$58,Valores!$F$58,Valores!$C$58*D245)</f>
        <v>90.84</v>
      </c>
      <c r="AO245" s="152">
        <f t="shared" si="37"/>
        <v>1858.3200000000002</v>
      </c>
      <c r="AP245" s="154">
        <f>AI245*-Valores!$C$68</f>
        <v>-1449.4869694800004</v>
      </c>
      <c r="AQ245" s="154">
        <f>AI245*-Valores!$C$69</f>
        <v>0</v>
      </c>
      <c r="AR245" s="147">
        <f>AI245*-Valores!$C$70</f>
        <v>-592.97194206000017</v>
      </c>
      <c r="AS245" s="147">
        <v>-159.43</v>
      </c>
      <c r="AT245" s="147">
        <f t="shared" si="40"/>
        <v>-53.83</v>
      </c>
      <c r="AU245" s="151">
        <f t="shared" si="41"/>
        <v>12779.755356460004</v>
      </c>
      <c r="AV245" s="155"/>
      <c r="AW245" s="155">
        <f t="shared" si="42"/>
        <v>32</v>
      </c>
      <c r="AX245" s="140" t="s">
        <v>4</v>
      </c>
    </row>
    <row r="246" spans="1:50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6117.59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1117.722</v>
      </c>
      <c r="P246" s="145">
        <f t="shared" si="36"/>
        <v>0</v>
      </c>
      <c r="Q246" s="159">
        <f>Valores!$C$14*D246</f>
        <v>2260.5299999999997</v>
      </c>
      <c r="R246" s="159">
        <f>IF(D246&lt;15,(Valores!$E$4*D246),Valores!$D$4)</f>
        <v>2639.07</v>
      </c>
      <c r="S246" s="145">
        <v>0</v>
      </c>
      <c r="T246" s="148">
        <f>IF($H$5="NO",IF(Valores!$C$46*D246&gt;Valores!$C$44,Valores!$C$44,Valores!$C$46*D246),IF(Valores!$C$46*D246&gt;Valores!$C$44,Valores!$C$44,Valores!$C$46*D246)/2)</f>
        <v>600.75</v>
      </c>
      <c r="U246" s="159">
        <f>Valores!$C$23*D246</f>
        <v>733.14</v>
      </c>
      <c r="V246" s="145">
        <f t="shared" si="44"/>
        <v>733.14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50">
        <f>IF((Valores!$C$33)*D246&gt;Valores!$F$33,Valores!$F$33,(Valores!$C$33)*D246)</f>
        <v>72.034559999999999</v>
      </c>
      <c r="AC246" s="145">
        <f t="shared" si="38"/>
        <v>0</v>
      </c>
      <c r="AD246" s="145">
        <f>IF(Valores!$C$34*D246&gt;Valores!$F$34,Valores!$F$34,Valores!$C$34*D246)</f>
        <v>59.963904000000007</v>
      </c>
      <c r="AE246" s="149">
        <v>0</v>
      </c>
      <c r="AF246" s="145">
        <f>INT(((AE246*Valores!$C$2)*100)+0.5)/100</f>
        <v>0</v>
      </c>
      <c r="AG246" s="145">
        <f>IF($H$5="NO",IF(Valores!$D$59*'Escala Docente'!D246&gt;Valores!$F$59,Valores!$F$59,Valores!$D$59*'Escala Docente'!D246),IF(Valores!$D$59*'Escala Docente'!D246&gt;Valores!$F$59,Valores!$F$59,Valores!$D$59*'Escala Docente'!D246)/2)</f>
        <v>243.92159999999998</v>
      </c>
      <c r="AH246" s="145">
        <f>IF($H$5="NO",IF(Valores!$D$61*D246&gt;Valores!$F$61,Valores!$F$61,Valores!$D$61*D246),IF(Valores!$D$61*D246&gt;Valores!$F$61,Valores!$F$61,Valores!$D$61*D246)/2)</f>
        <v>69.697800000000001</v>
      </c>
      <c r="AI246" s="151">
        <f t="shared" si="39"/>
        <v>13914.419864</v>
      </c>
      <c r="AJ246" s="159">
        <f>IF(Valores!$C$37*D246&gt;Valores!$F$37,Valores!$F$37,Valores!$C$37*D246)</f>
        <v>628.11</v>
      </c>
      <c r="AK246" s="148">
        <f>IF(Valores!$C$11*D246&gt;Valores!$F$11,Valores!$F$11,Valores!$C$11*D246)</f>
        <v>0</v>
      </c>
      <c r="AL246" s="148">
        <f>IF(Valores!$C$87*D246&gt;Valores!$C$86,Valores!$C$86,Valores!$C$87*D246)</f>
        <v>1462.5</v>
      </c>
      <c r="AM246" s="148"/>
      <c r="AN246" s="150">
        <f>IF(Valores!$C$58*D246&gt;Valores!$F$58,Valores!$F$58,Valores!$C$58*D246)</f>
        <v>102.19500000000001</v>
      </c>
      <c r="AO246" s="152">
        <f t="shared" si="37"/>
        <v>2090.61</v>
      </c>
      <c r="AP246" s="154">
        <f>AI246*-Valores!$C$68</f>
        <v>-1530.5861850399999</v>
      </c>
      <c r="AQ246" s="154">
        <f>AI246*-Valores!$C$69</f>
        <v>0</v>
      </c>
      <c r="AR246" s="147">
        <f>AI246*-Valores!$C$70</f>
        <v>-626.14889387999995</v>
      </c>
      <c r="AS246" s="147">
        <v>-159.43</v>
      </c>
      <c r="AT246" s="147">
        <f t="shared" si="40"/>
        <v>-53.83</v>
      </c>
      <c r="AU246" s="151">
        <f t="shared" si="41"/>
        <v>13635.034785080001</v>
      </c>
      <c r="AV246" s="155"/>
      <c r="AW246" s="155">
        <f t="shared" si="42"/>
        <v>36</v>
      </c>
      <c r="AX246" s="140" t="s">
        <v>4</v>
      </c>
    </row>
    <row r="247" spans="1:50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6117.59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1117.722</v>
      </c>
      <c r="P247" s="145">
        <f t="shared" si="36"/>
        <v>0</v>
      </c>
      <c r="Q247" s="159">
        <f>Valores!$C$14*D247</f>
        <v>2260.5299999999997</v>
      </c>
      <c r="R247" s="159">
        <f>IF(D247&lt;15,(Valores!$E$4*D247),Valores!$D$4)</f>
        <v>2639.07</v>
      </c>
      <c r="S247" s="145">
        <v>0</v>
      </c>
      <c r="T247" s="148">
        <f>IF($H$5="NO",IF(Valores!$C$46*D247&gt;Valores!$C$44,Valores!$C$44,Valores!$C$46*D247),IF(Valores!$C$46*D247&gt;Valores!$C$44,Valores!$C$44,Valores!$C$46*D247)/2)</f>
        <v>600.75</v>
      </c>
      <c r="U247" s="159">
        <f>Valores!$C$23*D247</f>
        <v>733.14</v>
      </c>
      <c r="V247" s="145">
        <f t="shared" si="44"/>
        <v>733.14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50">
        <f>IF((Valores!$C$33)*D247&gt;Valores!$F$33,Valores!$F$33,(Valores!$C$33)*D247)</f>
        <v>72.034559999999999</v>
      </c>
      <c r="AC247" s="145">
        <f t="shared" si="38"/>
        <v>0</v>
      </c>
      <c r="AD247" s="145">
        <f>IF(Valores!$C$34*D247&gt;Valores!$F$34,Valores!$F$34,Valores!$C$34*D247)</f>
        <v>59.963904000000007</v>
      </c>
      <c r="AE247" s="149">
        <v>94</v>
      </c>
      <c r="AF247" s="145">
        <f>INT(((AE247*Valores!$C$2)*100)+0.5)/100</f>
        <v>808.79</v>
      </c>
      <c r="AG247" s="145">
        <f>IF($H$5="NO",IF(Valores!$D$59*'Escala Docente'!D247&gt;Valores!$F$59,Valores!$F$59,Valores!$D$59*'Escala Docente'!D247),IF(Valores!$D$59*'Escala Docente'!D247&gt;Valores!$F$59,Valores!$F$59,Valores!$D$59*'Escala Docente'!D247)/2)</f>
        <v>243.92159999999998</v>
      </c>
      <c r="AH247" s="145">
        <f>IF($H$5="NO",IF(Valores!$D$61*D247&gt;Valores!$F$61,Valores!$F$61,Valores!$D$61*D247),IF(Valores!$D$61*D247&gt;Valores!$F$61,Valores!$F$61,Valores!$D$61*D247)/2)</f>
        <v>69.697800000000001</v>
      </c>
      <c r="AI247" s="151">
        <f t="shared" si="39"/>
        <v>14723.209864</v>
      </c>
      <c r="AJ247" s="159">
        <f>IF(Valores!$C$37*D247&gt;Valores!$F$37,Valores!$F$37,Valores!$C$37*D247)</f>
        <v>628.11</v>
      </c>
      <c r="AK247" s="148">
        <f>IF(Valores!$C$11*D247&gt;Valores!$F$11,Valores!$F$11,Valores!$C$11*D247)</f>
        <v>0</v>
      </c>
      <c r="AL247" s="148">
        <f>IF(Valores!$C$87*D247&gt;Valores!$C$86,Valores!$C$86,Valores!$C$87*D247)</f>
        <v>1462.5</v>
      </c>
      <c r="AM247" s="148"/>
      <c r="AN247" s="150">
        <f>IF(Valores!$C$58*D247&gt;Valores!$F$58,Valores!$F$58,Valores!$C$58*D247)</f>
        <v>102.19500000000001</v>
      </c>
      <c r="AO247" s="152">
        <f t="shared" si="37"/>
        <v>2090.61</v>
      </c>
      <c r="AP247" s="154">
        <f>AI247*-Valores!$C$68</f>
        <v>-1619.55308504</v>
      </c>
      <c r="AQ247" s="154">
        <f>AI247*-Valores!$C$69</f>
        <v>0</v>
      </c>
      <c r="AR247" s="147">
        <f>AI247*-Valores!$C$70</f>
        <v>-662.54444388000002</v>
      </c>
      <c r="AS247" s="147">
        <v>-159.43</v>
      </c>
      <c r="AT247" s="147">
        <f t="shared" si="40"/>
        <v>-53.83</v>
      </c>
      <c r="AU247" s="151">
        <f t="shared" si="41"/>
        <v>14318.462335080001</v>
      </c>
      <c r="AV247" s="155"/>
      <c r="AW247" s="155">
        <f t="shared" si="42"/>
        <v>36</v>
      </c>
      <c r="AX247" s="140" t="s">
        <v>4</v>
      </c>
    </row>
    <row r="248" spans="1:50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6797.32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1241.913</v>
      </c>
      <c r="P248" s="145">
        <f t="shared" si="36"/>
        <v>0</v>
      </c>
      <c r="Q248" s="159">
        <f>Valores!$C$14*D248</f>
        <v>2511.6999999999998</v>
      </c>
      <c r="R248" s="159">
        <f>IF(D248&lt;15,(Valores!$E$4*D248),Valores!$D$4)</f>
        <v>2932.3</v>
      </c>
      <c r="S248" s="145">
        <v>0</v>
      </c>
      <c r="T248" s="148">
        <f>IF($H$5="NO",IF(Valores!$C$46*D248&gt;Valores!$C$44,Valores!$C$44,Valores!$C$46*D248),IF(Valores!$C$46*D248&gt;Valores!$C$44,Valores!$C$44,Valores!$C$46*D248)/2)</f>
        <v>667.5</v>
      </c>
      <c r="U248" s="159">
        <f>Valores!$C$23*D248</f>
        <v>814.59999999999991</v>
      </c>
      <c r="V248" s="145">
        <f t="shared" si="44"/>
        <v>814.59999999999991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50">
        <f>IF((Valores!$C$33)*D248&gt;Valores!$F$33,Valores!$F$33,(Valores!$C$33)*D248)</f>
        <v>80.038399999999996</v>
      </c>
      <c r="AC248" s="145">
        <f t="shared" si="38"/>
        <v>0</v>
      </c>
      <c r="AD248" s="145">
        <f>IF(Valores!$C$34*D248&gt;Valores!$F$34,Valores!$F$34,Valores!$C$34*D248)</f>
        <v>66.626560000000012</v>
      </c>
      <c r="AE248" s="149">
        <v>0</v>
      </c>
      <c r="AF248" s="145">
        <f>INT(((AE248*Valores!$C$2)*100)+0.5)/100</f>
        <v>0</v>
      </c>
      <c r="AG248" s="145">
        <f>IF($H$5="NO",IF(Valores!$D$59*'Escala Docente'!D248&gt;Valores!$F$59,Valores!$F$59,Valores!$D$59*'Escala Docente'!D248),IF(Valores!$D$59*'Escala Docente'!D248&gt;Valores!$F$59,Valores!$F$59,Valores!$D$59*'Escala Docente'!D248)/2)</f>
        <v>271.024</v>
      </c>
      <c r="AH248" s="145">
        <f>IF($H$5="NO",IF(Valores!$D$61*D248&gt;Valores!$F$61,Valores!$F$61,Valores!$D$61*D248),IF(Valores!$D$61*D248&gt;Valores!$F$61,Valores!$F$61,Valores!$D$61*D248)/2)</f>
        <v>77.442000000000007</v>
      </c>
      <c r="AI248" s="151">
        <f t="shared" si="39"/>
        <v>15460.463960000001</v>
      </c>
      <c r="AJ248" s="159">
        <f>IF(Valores!$C$37*D248&gt;Valores!$F$37,Valores!$F$37,Valores!$C$37*D248)</f>
        <v>697.90000000000009</v>
      </c>
      <c r="AK248" s="148">
        <f>IF(Valores!$C$11*D248&gt;Valores!$F$11,Valores!$F$11,Valores!$C$11*D248)</f>
        <v>0</v>
      </c>
      <c r="AL248" s="148">
        <f>IF(Valores!$C$87*D248&gt;Valores!$C$86,Valores!$C$86,Valores!$C$87*D248)</f>
        <v>1625</v>
      </c>
      <c r="AM248" s="148"/>
      <c r="AN248" s="150">
        <f>IF(Valores!$C$58*D248&gt;Valores!$F$58,Valores!$F$58,Valores!$C$58*D248)</f>
        <v>113.55000000000001</v>
      </c>
      <c r="AO248" s="152">
        <f t="shared" si="37"/>
        <v>2322.9</v>
      </c>
      <c r="AP248" s="154">
        <f>AI248*-Valores!$C$68</f>
        <v>-1700.6510356000001</v>
      </c>
      <c r="AQ248" s="154">
        <f>AI248*-Valores!$C$69</f>
        <v>0</v>
      </c>
      <c r="AR248" s="147">
        <f>AI248*-Valores!$C$70</f>
        <v>-695.72087820000002</v>
      </c>
      <c r="AS248" s="147">
        <v>-159.43</v>
      </c>
      <c r="AT248" s="147">
        <f t="shared" si="40"/>
        <v>-53.83</v>
      </c>
      <c r="AU248" s="151">
        <f t="shared" si="41"/>
        <v>15173.732046200001</v>
      </c>
      <c r="AV248" s="155"/>
      <c r="AW248" s="155">
        <f t="shared" si="42"/>
        <v>40</v>
      </c>
      <c r="AX248" s="140" t="s">
        <v>4</v>
      </c>
    </row>
    <row r="249" spans="1:50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6797.32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1241.913</v>
      </c>
      <c r="P249" s="145">
        <f t="shared" si="36"/>
        <v>0</v>
      </c>
      <c r="Q249" s="159">
        <f>Valores!$C$14*D249</f>
        <v>2511.6999999999998</v>
      </c>
      <c r="R249" s="159">
        <f>IF(D249&lt;15,(Valores!$E$4*D249),Valores!$D$4)</f>
        <v>2932.3</v>
      </c>
      <c r="S249" s="145">
        <v>0</v>
      </c>
      <c r="T249" s="148">
        <f>IF($H$5="NO",IF(Valores!$C$46*D249&gt;Valores!$C$44,Valores!$C$44,Valores!$C$46*D249),IF(Valores!$C$46*D249&gt;Valores!$C$44,Valores!$C$44,Valores!$C$46*D249)/2)</f>
        <v>667.5</v>
      </c>
      <c r="U249" s="159">
        <f>Valores!$C$23*D249</f>
        <v>814.59999999999991</v>
      </c>
      <c r="V249" s="145">
        <f t="shared" si="44"/>
        <v>814.59999999999991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50">
        <f>IF((Valores!$C$33)*D249&gt;Valores!$F$33,Valores!$F$33,(Valores!$C$33)*D249)</f>
        <v>80.038399999999996</v>
      </c>
      <c r="AC249" s="145">
        <f t="shared" si="38"/>
        <v>0</v>
      </c>
      <c r="AD249" s="145">
        <f>IF(Valores!$C$34*D249&gt;Valores!$F$34,Valores!$F$34,Valores!$C$34*D249)</f>
        <v>66.626560000000012</v>
      </c>
      <c r="AE249" s="149">
        <v>94</v>
      </c>
      <c r="AF249" s="145">
        <f>INT(((AE249*Valores!$C$2)*100)+0.5)/100</f>
        <v>808.79</v>
      </c>
      <c r="AG249" s="145">
        <f>IF($H$5="NO",IF(Valores!$D$59*'Escala Docente'!D249&gt;Valores!$F$59,Valores!$F$59,Valores!$D$59*'Escala Docente'!D249),IF(Valores!$D$59*'Escala Docente'!D249&gt;Valores!$F$59,Valores!$F$59,Valores!$D$59*'Escala Docente'!D249)/2)</f>
        <v>271.024</v>
      </c>
      <c r="AH249" s="145">
        <f>IF($H$5="NO",IF(Valores!$D$61*D249&gt;Valores!$F$61,Valores!$F$61,Valores!$D$61*D249),IF(Valores!$D$61*D249&gt;Valores!$F$61,Valores!$F$61,Valores!$D$61*D249)/2)</f>
        <v>77.442000000000007</v>
      </c>
      <c r="AI249" s="151">
        <f t="shared" si="39"/>
        <v>16269.253960000002</v>
      </c>
      <c r="AJ249" s="159">
        <f>IF(Valores!$C$37*D249&gt;Valores!$F$37,Valores!$F$37,Valores!$C$37*D249)</f>
        <v>697.90000000000009</v>
      </c>
      <c r="AK249" s="148">
        <f>IF(Valores!$C$11*D249&gt;Valores!$F$11,Valores!$F$11,Valores!$C$11*D249)</f>
        <v>0</v>
      </c>
      <c r="AL249" s="148">
        <f>IF(Valores!$C$87*D249&gt;Valores!$C$86,Valores!$C$86,Valores!$C$87*D249)</f>
        <v>1625</v>
      </c>
      <c r="AM249" s="148"/>
      <c r="AN249" s="150">
        <f>IF(Valores!$C$58*D249&gt;Valores!$F$58,Valores!$F$58,Valores!$C$58*D249)</f>
        <v>113.55000000000001</v>
      </c>
      <c r="AO249" s="152">
        <f t="shared" si="37"/>
        <v>2322.9</v>
      </c>
      <c r="AP249" s="154">
        <f>AI249*-Valores!$C$68</f>
        <v>-1789.6179356000002</v>
      </c>
      <c r="AQ249" s="154">
        <f>AI249*-Valores!$C$69</f>
        <v>0</v>
      </c>
      <c r="AR249" s="147">
        <f>AI249*-Valores!$C$70</f>
        <v>-732.11642820000009</v>
      </c>
      <c r="AS249" s="147">
        <v>-159.43</v>
      </c>
      <c r="AT249" s="147">
        <f t="shared" si="40"/>
        <v>-53.83</v>
      </c>
      <c r="AU249" s="151">
        <f t="shared" si="41"/>
        <v>15857.159596200005</v>
      </c>
      <c r="AV249" s="155"/>
      <c r="AW249" s="155">
        <f t="shared" si="42"/>
        <v>40</v>
      </c>
      <c r="AX249" s="140" t="s">
        <v>4</v>
      </c>
    </row>
    <row r="250" spans="1:50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7477.05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1366.104</v>
      </c>
      <c r="P250" s="145">
        <f t="shared" si="36"/>
        <v>0</v>
      </c>
      <c r="Q250" s="159">
        <f>Valores!$C$14*D250</f>
        <v>2762.87</v>
      </c>
      <c r="R250" s="159">
        <f>IF(D250&lt;15,(Valores!$E$4*D250),Valores!$D$4)</f>
        <v>3225.53</v>
      </c>
      <c r="S250" s="145">
        <v>0</v>
      </c>
      <c r="T250" s="148">
        <f>IF($H$5="NO",IF(Valores!$C$46*D250&gt;Valores!$C$44,Valores!$C$44,Valores!$C$46*D250),IF(Valores!$C$46*D250&gt;Valores!$C$44,Valores!$C$44,Valores!$C$46*D250)/2)</f>
        <v>734.25</v>
      </c>
      <c r="U250" s="159">
        <f>Valores!$C$23*D250</f>
        <v>896.06</v>
      </c>
      <c r="V250" s="145">
        <f t="shared" si="44"/>
        <v>896.06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50">
        <f>IF((Valores!$C$33)*D250&gt;Valores!$F$33,Valores!$F$33,(Valores!$C$33)*D250)</f>
        <v>88.042240000000007</v>
      </c>
      <c r="AC250" s="145">
        <f t="shared" si="38"/>
        <v>0</v>
      </c>
      <c r="AD250" s="145">
        <f>IF(Valores!$C$34*D250&gt;Valores!$F$34,Valores!$F$34,Valores!$C$34*D250)</f>
        <v>73.28921600000001</v>
      </c>
      <c r="AE250" s="149">
        <v>0</v>
      </c>
      <c r="AF250" s="145">
        <f>INT(((AE250*Valores!$C$2)*100)+0.5)/100</f>
        <v>0</v>
      </c>
      <c r="AG250" s="145">
        <f>IF($H$5="NO",IF(Valores!$D$59*'Escala Docente'!D250&gt;Valores!$F$59,Valores!$F$59,Valores!$D$59*'Escala Docente'!D250),IF(Valores!$D$59*'Escala Docente'!D250&gt;Valores!$F$59,Valores!$F$59,Valores!$D$59*'Escala Docente'!D250)/2)</f>
        <v>298.12639999999999</v>
      </c>
      <c r="AH250" s="145">
        <f>IF($H$5="NO",IF(Valores!$D$61*D250&gt;Valores!$F$61,Valores!$F$61,Valores!$D$61*D250),IF(Valores!$D$61*D250&gt;Valores!$F$61,Valores!$F$61,Valores!$D$61*D250)/2)</f>
        <v>85.186199999999999</v>
      </c>
      <c r="AI250" s="151">
        <f t="shared" si="39"/>
        <v>17006.508056000002</v>
      </c>
      <c r="AJ250" s="159">
        <f>IF(Valores!$C$37*D250&gt;Valores!$F$37,Valores!$F$37,Valores!$C$37*D250)</f>
        <v>767.69</v>
      </c>
      <c r="AK250" s="148">
        <f>IF(Valores!$C$11*D250&gt;Valores!$F$11,Valores!$F$11,Valores!$C$11*D250)</f>
        <v>0</v>
      </c>
      <c r="AL250" s="148">
        <f>IF(Valores!$C$87*D250&gt;Valores!$C$86,Valores!$C$86,Valores!$C$87*D250)</f>
        <v>1787.5</v>
      </c>
      <c r="AM250" s="148"/>
      <c r="AN250" s="150">
        <f>IF(Valores!$C$58*D250&gt;Valores!$F$58,Valores!$F$58,Valores!$C$58*D250)</f>
        <v>124.905</v>
      </c>
      <c r="AO250" s="152">
        <f t="shared" si="37"/>
        <v>2555.19</v>
      </c>
      <c r="AP250" s="154">
        <f>AI250*-Valores!$C$68</f>
        <v>-1870.7158861600003</v>
      </c>
      <c r="AQ250" s="154">
        <f>AI250*-Valores!$C$69</f>
        <v>0</v>
      </c>
      <c r="AR250" s="147">
        <f>AI250*-Valores!$C$70</f>
        <v>-765.29286252000009</v>
      </c>
      <c r="AS250" s="147">
        <v>-159.43</v>
      </c>
      <c r="AT250" s="147">
        <f t="shared" si="40"/>
        <v>-53.83</v>
      </c>
      <c r="AU250" s="151">
        <f t="shared" si="41"/>
        <v>16712.429307319999</v>
      </c>
      <c r="AV250" s="155"/>
      <c r="AW250" s="155">
        <f t="shared" si="42"/>
        <v>44</v>
      </c>
      <c r="AX250" s="140" t="s">
        <v>4</v>
      </c>
    </row>
    <row r="251" spans="1:50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7477.05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1366.104</v>
      </c>
      <c r="P251" s="145">
        <f t="shared" si="36"/>
        <v>0</v>
      </c>
      <c r="Q251" s="159">
        <f>Valores!$C$14*D251</f>
        <v>2762.87</v>
      </c>
      <c r="R251" s="159">
        <f>IF(D251&lt;15,(Valores!$E$4*D251),Valores!$D$4)</f>
        <v>3225.53</v>
      </c>
      <c r="S251" s="145">
        <v>0</v>
      </c>
      <c r="T251" s="148">
        <f>IF($H$5="NO",IF(Valores!$C$46*D251&gt;Valores!$C$44,Valores!$C$44,Valores!$C$46*D251),IF(Valores!$C$46*D251&gt;Valores!$C$44,Valores!$C$44,Valores!$C$46*D251)/2)</f>
        <v>734.25</v>
      </c>
      <c r="U251" s="159">
        <f>Valores!$C$23*D251</f>
        <v>896.06</v>
      </c>
      <c r="V251" s="145">
        <f t="shared" si="44"/>
        <v>896.06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50">
        <f>IF((Valores!$C$33)*D251&gt;Valores!$F$33,Valores!$F$33,(Valores!$C$33)*D251)</f>
        <v>88.042240000000007</v>
      </c>
      <c r="AC251" s="145">
        <f t="shared" si="38"/>
        <v>0</v>
      </c>
      <c r="AD251" s="145">
        <f>IF(Valores!$C$34*D251&gt;Valores!$F$34,Valores!$F$34,Valores!$C$34*D251)</f>
        <v>73.28921600000001</v>
      </c>
      <c r="AE251" s="149">
        <v>94</v>
      </c>
      <c r="AF251" s="145">
        <f>INT(((AE251*Valores!$C$2)*100)+0.5)/100</f>
        <v>808.79</v>
      </c>
      <c r="AG251" s="145">
        <f>IF($H$5="NO",IF(Valores!$D$59*'Escala Docente'!D251&gt;Valores!$F$59,Valores!$F$59,Valores!$D$59*'Escala Docente'!D251),IF(Valores!$D$59*'Escala Docente'!D251&gt;Valores!$F$59,Valores!$F$59,Valores!$D$59*'Escala Docente'!D251)/2)</f>
        <v>298.12639999999999</v>
      </c>
      <c r="AH251" s="145">
        <f>IF($H$5="NO",IF(Valores!$D$61*D251&gt;Valores!$F$61,Valores!$F$61,Valores!$D$61*D251),IF(Valores!$D$61*D251&gt;Valores!$F$61,Valores!$F$61,Valores!$D$61*D251)/2)</f>
        <v>85.186199999999999</v>
      </c>
      <c r="AI251" s="151">
        <f t="shared" si="39"/>
        <v>17815.298056000003</v>
      </c>
      <c r="AJ251" s="159">
        <f>IF(Valores!$C$37*D251&gt;Valores!$F$37,Valores!$F$37,Valores!$C$37*D251)</f>
        <v>767.69</v>
      </c>
      <c r="AK251" s="148">
        <f>IF(Valores!$C$11*D251&gt;Valores!$F$11,Valores!$F$11,Valores!$C$11*D251)</f>
        <v>0</v>
      </c>
      <c r="AL251" s="148">
        <f>IF(Valores!$C$87*D251&gt;Valores!$C$86,Valores!$C$86,Valores!$C$87*D251)</f>
        <v>1787.5</v>
      </c>
      <c r="AM251" s="148"/>
      <c r="AN251" s="150">
        <f>IF(Valores!$C$58*D251&gt;Valores!$F$58,Valores!$F$58,Valores!$C$58*D251)</f>
        <v>124.905</v>
      </c>
      <c r="AO251" s="152">
        <f t="shared" si="37"/>
        <v>2555.19</v>
      </c>
      <c r="AP251" s="154">
        <f>AI251*-Valores!$C$68</f>
        <v>-1959.6827861600004</v>
      </c>
      <c r="AQ251" s="154">
        <f>AI251*-Valores!$C$69</f>
        <v>0</v>
      </c>
      <c r="AR251" s="147">
        <f>AI251*-Valores!$C$70</f>
        <v>-801.68841252000016</v>
      </c>
      <c r="AS251" s="147">
        <v>-159.43</v>
      </c>
      <c r="AT251" s="147">
        <f t="shared" si="40"/>
        <v>-53.83</v>
      </c>
      <c r="AU251" s="151">
        <f t="shared" si="41"/>
        <v>17395.856857319999</v>
      </c>
      <c r="AV251" s="155"/>
      <c r="AW251" s="155">
        <f t="shared" si="42"/>
        <v>44</v>
      </c>
      <c r="AX251" s="140" t="s">
        <v>4</v>
      </c>
    </row>
    <row r="252" spans="1:50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8156.78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1490.2949999999998</v>
      </c>
      <c r="P252" s="145">
        <f t="shared" si="36"/>
        <v>0</v>
      </c>
      <c r="Q252" s="159">
        <f>Valores!$C$14*D252</f>
        <v>3014.04</v>
      </c>
      <c r="R252" s="159">
        <f>IF(D252&lt;15,(Valores!$E$4*D252),Valores!$D$4)</f>
        <v>3518.76</v>
      </c>
      <c r="S252" s="145">
        <v>0</v>
      </c>
      <c r="T252" s="148">
        <f>IF($H$5="NO",IF(Valores!$C$46*D252&gt;Valores!$C$44,Valores!$C$44,Valores!$C$46*D252),IF(Valores!$C$46*D252&gt;Valores!$C$44,Valores!$C$44,Valores!$C$46*D252)/2)</f>
        <v>801</v>
      </c>
      <c r="U252" s="159">
        <f>Valores!$C$23*D252</f>
        <v>977.52</v>
      </c>
      <c r="V252" s="145">
        <f t="shared" si="44"/>
        <v>977.52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50">
        <f>IF((Valores!$C$33)*D252&gt;Valores!$F$33,Valores!$F$33,(Valores!$C$33)*D252)</f>
        <v>96.046080000000003</v>
      </c>
      <c r="AC252" s="145">
        <f t="shared" si="38"/>
        <v>0</v>
      </c>
      <c r="AD252" s="145">
        <f>IF(Valores!$C$34*D252&gt;Valores!$F$34,Valores!$F$34,Valores!$C$34*D252)</f>
        <v>79.951872000000009</v>
      </c>
      <c r="AE252" s="149">
        <v>0</v>
      </c>
      <c r="AF252" s="145">
        <f>INT(((AE252*Valores!$C$2)*100)+0.5)/100</f>
        <v>0</v>
      </c>
      <c r="AG252" s="145">
        <f>IF($H$5="NO",IF(Valores!$D$59*'Escala Docente'!D252&gt;Valores!$F$59,Valores!$F$59,Valores!$D$59*'Escala Docente'!D252),IF(Valores!$D$59*'Escala Docente'!D252&gt;Valores!$F$59,Valores!$F$59,Valores!$D$59*'Escala Docente'!D252)/2)</f>
        <v>325.22879999999998</v>
      </c>
      <c r="AH252" s="145">
        <f>IF($H$5="NO",IF(Valores!$D$61*D252&gt;Valores!$F$61,Valores!$F$61,Valores!$D$61*D252),IF(Valores!$D$61*D252&gt;Valores!$F$61,Valores!$F$61,Valores!$D$61*D252)/2)</f>
        <v>92.930400000000006</v>
      </c>
      <c r="AI252" s="151">
        <f t="shared" si="39"/>
        <v>18552.552152</v>
      </c>
      <c r="AJ252" s="159">
        <f>IF(Valores!$C$37*D252&gt;Valores!$F$37,Valores!$F$37,Valores!$C$37*D252)</f>
        <v>837.48</v>
      </c>
      <c r="AK252" s="148">
        <f>IF(Valores!$C$11*D252&gt;Valores!$F$11,Valores!$F$11,Valores!$C$11*D252)</f>
        <v>0</v>
      </c>
      <c r="AL252" s="148">
        <f>IF(Valores!$C$87*D252&gt;Valores!$C$86,Valores!$C$86,Valores!$C$87*D252)</f>
        <v>1950</v>
      </c>
      <c r="AM252" s="148"/>
      <c r="AN252" s="150">
        <f>IF(Valores!$C$58*D252&gt;Valores!$F$58,Valores!$F$58,Valores!$C$58*D252)</f>
        <v>136.26</v>
      </c>
      <c r="AO252" s="152">
        <f t="shared" si="37"/>
        <v>2787.48</v>
      </c>
      <c r="AP252" s="154">
        <f>AI252*-Valores!$C$68</f>
        <v>-2040.78073672</v>
      </c>
      <c r="AQ252" s="154">
        <f>AI252*-Valores!$C$69</f>
        <v>0</v>
      </c>
      <c r="AR252" s="147">
        <f>AI252*-Valores!$C$70</f>
        <v>-834.86484683999993</v>
      </c>
      <c r="AS252" s="147">
        <v>-159.43</v>
      </c>
      <c r="AT252" s="147">
        <f t="shared" si="40"/>
        <v>-53.83</v>
      </c>
      <c r="AU252" s="151">
        <f t="shared" si="41"/>
        <v>18251.126568439999</v>
      </c>
      <c r="AV252" s="155"/>
      <c r="AW252" s="155">
        <f t="shared" si="42"/>
        <v>48</v>
      </c>
      <c r="AX252" s="140" t="s">
        <v>4</v>
      </c>
    </row>
    <row r="253" spans="1:50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8156.78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1490.2949999999998</v>
      </c>
      <c r="P253" s="145">
        <f t="shared" si="36"/>
        <v>0</v>
      </c>
      <c r="Q253" s="159">
        <f>Valores!$C$14*D253</f>
        <v>3014.04</v>
      </c>
      <c r="R253" s="159">
        <f>IF(D253&lt;15,(Valores!$E$4*D253),Valores!$D$4)</f>
        <v>3518.76</v>
      </c>
      <c r="S253" s="145">
        <v>0</v>
      </c>
      <c r="T253" s="148">
        <f>IF($H$5="NO",IF(Valores!$C$46*D253&gt;Valores!$C$44,Valores!$C$44,Valores!$C$46*D253),IF(Valores!$C$46*D253&gt;Valores!$C$44,Valores!$C$44,Valores!$C$46*D253)/2)</f>
        <v>801</v>
      </c>
      <c r="U253" s="159">
        <f>Valores!$C$23*D253</f>
        <v>977.52</v>
      </c>
      <c r="V253" s="145">
        <f t="shared" si="44"/>
        <v>977.52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50">
        <f>IF((Valores!$C$33)*D253&gt;Valores!$F$33,Valores!$F$33,(Valores!$C$33)*D253)</f>
        <v>96.046080000000003</v>
      </c>
      <c r="AC253" s="145">
        <f t="shared" si="38"/>
        <v>0</v>
      </c>
      <c r="AD253" s="145">
        <f>IF(Valores!$C$34*D253&gt;Valores!$F$34,Valores!$F$34,Valores!$C$34*D253)</f>
        <v>79.951872000000009</v>
      </c>
      <c r="AE253" s="149">
        <v>94</v>
      </c>
      <c r="AF253" s="145">
        <f>INT(((AE253*Valores!$C$2)*100)+0.5)/100</f>
        <v>808.79</v>
      </c>
      <c r="AG253" s="145">
        <f>IF($H$5="NO",IF(Valores!$D$59*'Escala Docente'!D253&gt;Valores!$F$59,Valores!$F$59,Valores!$D$59*'Escala Docente'!D253),IF(Valores!$D$59*'Escala Docente'!D253&gt;Valores!$F$59,Valores!$F$59,Valores!$D$59*'Escala Docente'!D253)/2)</f>
        <v>325.22879999999998</v>
      </c>
      <c r="AH253" s="145">
        <f>IF($H$5="NO",IF(Valores!$D$61*D253&gt;Valores!$F$61,Valores!$F$61,Valores!$D$61*D253),IF(Valores!$D$61*D253&gt;Valores!$F$61,Valores!$F$61,Valores!$D$61*D253)/2)</f>
        <v>92.930400000000006</v>
      </c>
      <c r="AI253" s="151">
        <f t="shared" si="39"/>
        <v>19361.342152000001</v>
      </c>
      <c r="AJ253" s="159">
        <f>IF(Valores!$C$37*D253&gt;Valores!$F$37,Valores!$F$37,Valores!$C$37*D253)</f>
        <v>837.48</v>
      </c>
      <c r="AK253" s="148">
        <f>IF(Valores!$C$11*D253&gt;Valores!$F$11,Valores!$F$11,Valores!$C$11*D253)</f>
        <v>0</v>
      </c>
      <c r="AL253" s="148">
        <f>IF(Valores!$C$87*D253&gt;Valores!$C$86,Valores!$C$86,Valores!$C$87*D253)</f>
        <v>1950</v>
      </c>
      <c r="AM253" s="148"/>
      <c r="AN253" s="150">
        <f>IF(Valores!$C$58*D253&gt;Valores!$F$58,Valores!$F$58,Valores!$C$58*D253)</f>
        <v>136.26</v>
      </c>
      <c r="AO253" s="152">
        <f t="shared" si="37"/>
        <v>2787.48</v>
      </c>
      <c r="AP253" s="154">
        <f>AI253*-Valores!$C$68</f>
        <v>-2129.7476367200002</v>
      </c>
      <c r="AQ253" s="154">
        <f>AI253*-Valores!$C$69</f>
        <v>0</v>
      </c>
      <c r="AR253" s="147">
        <f>AI253*-Valores!$C$70</f>
        <v>-871.26039684</v>
      </c>
      <c r="AS253" s="147">
        <v>-159.43</v>
      </c>
      <c r="AT253" s="147">
        <f t="shared" si="40"/>
        <v>-53.83</v>
      </c>
      <c r="AU253" s="151">
        <f t="shared" si="41"/>
        <v>18934.554118439999</v>
      </c>
      <c r="AV253" s="155"/>
      <c r="AW253" s="155">
        <f t="shared" si="42"/>
        <v>48</v>
      </c>
      <c r="AX253" s="140" t="s">
        <v>4</v>
      </c>
    </row>
    <row r="254" spans="1:50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8836.51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1614.4859999999999</v>
      </c>
      <c r="P254" s="145">
        <f t="shared" si="36"/>
        <v>0</v>
      </c>
      <c r="Q254" s="159">
        <f>Valores!$C$14*D254</f>
        <v>3265.21</v>
      </c>
      <c r="R254" s="159">
        <f>IF(D254&lt;15,(Valores!$E$4*D254),Valores!$D$4)</f>
        <v>3811.9900000000002</v>
      </c>
      <c r="S254" s="145">
        <v>0</v>
      </c>
      <c r="T254" s="148">
        <f>IF($H$5="NO",IF(Valores!$C$46*D254&gt;Valores!$C$44,Valores!$C$44,Valores!$C$46*D254),IF(Valores!$C$46*D254&gt;Valores!$C$44,Valores!$C$44,Valores!$C$46*D254)/2)</f>
        <v>867.75</v>
      </c>
      <c r="U254" s="159">
        <f>Valores!$C$23*D254</f>
        <v>1058.98</v>
      </c>
      <c r="V254" s="145">
        <f t="shared" si="44"/>
        <v>1058.98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50">
        <f>IF((Valores!$C$33)*D254&gt;Valores!$F$33,Valores!$F$33,(Valores!$C$33)*D254)</f>
        <v>104.04992</v>
      </c>
      <c r="AC254" s="145">
        <f t="shared" si="38"/>
        <v>0</v>
      </c>
      <c r="AD254" s="145">
        <f>IF(Valores!$C$34*D254&gt;Valores!$F$34,Valores!$F$34,Valores!$C$34*D254)</f>
        <v>86.614528000000007</v>
      </c>
      <c r="AE254" s="149">
        <v>0</v>
      </c>
      <c r="AF254" s="145">
        <f>INT(((AE254*Valores!$C$2)*100)+0.5)/100</f>
        <v>0</v>
      </c>
      <c r="AG254" s="145">
        <f>IF($H$5="NO",IF(Valores!$D$59*'Escala Docente'!D254&gt;Valores!$F$59,Valores!$F$59,Valores!$D$59*'Escala Docente'!D254),IF(Valores!$D$59*'Escala Docente'!D254&gt;Valores!$F$59,Valores!$F$59,Valores!$D$59*'Escala Docente'!D254)/2)</f>
        <v>352.33119999999997</v>
      </c>
      <c r="AH254" s="145">
        <f>IF($H$5="NO",IF(Valores!$D$61*D254&gt;Valores!$F$61,Valores!$F$61,Valores!$D$61*D254),IF(Valores!$D$61*D254&gt;Valores!$F$61,Valores!$F$61,Valores!$D$61*D254)/2)</f>
        <v>100.6746</v>
      </c>
      <c r="AI254" s="151">
        <f t="shared" si="39"/>
        <v>20098.596247999998</v>
      </c>
      <c r="AJ254" s="159">
        <f>IF(Valores!$C$37*D254&gt;Valores!$F$37,Valores!$F$37,Valores!$C$37*D254)</f>
        <v>907.2700000000001</v>
      </c>
      <c r="AK254" s="148">
        <f>IF(Valores!$C$11*D254&gt;Valores!$F$11,Valores!$F$11,Valores!$C$11*D254)</f>
        <v>0</v>
      </c>
      <c r="AL254" s="148">
        <f>IF(Valores!$C$87*D254&gt;Valores!$C$86,Valores!$C$86,Valores!$C$87*D254)</f>
        <v>2112.5</v>
      </c>
      <c r="AM254" s="148"/>
      <c r="AN254" s="150">
        <f>IF(Valores!$C$58*D254&gt;Valores!$F$58,Valores!$F$58,Valores!$C$58*D254)</f>
        <v>147.61500000000001</v>
      </c>
      <c r="AO254" s="152">
        <f t="shared" si="37"/>
        <v>3019.77</v>
      </c>
      <c r="AP254" s="154">
        <f>AI254*-Valores!$C$68</f>
        <v>-2210.84558728</v>
      </c>
      <c r="AQ254" s="154">
        <f>AI254*-Valores!$C$69</f>
        <v>0</v>
      </c>
      <c r="AR254" s="147">
        <f>AI254*-Valores!$C$70</f>
        <v>-904.43683115999988</v>
      </c>
      <c r="AS254" s="147">
        <v>-159.43</v>
      </c>
      <c r="AT254" s="147">
        <f t="shared" si="40"/>
        <v>-53.83</v>
      </c>
      <c r="AU254" s="151">
        <f t="shared" si="41"/>
        <v>19789.823829559995</v>
      </c>
      <c r="AV254" s="155"/>
      <c r="AW254" s="155">
        <f t="shared" si="42"/>
        <v>52</v>
      </c>
      <c r="AX254" s="140" t="s">
        <v>4</v>
      </c>
    </row>
    <row r="255" spans="1:50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8836.51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1614.4859999999999</v>
      </c>
      <c r="P255" s="145">
        <f t="shared" si="36"/>
        <v>0</v>
      </c>
      <c r="Q255" s="159">
        <f>Valores!$C$14*D255</f>
        <v>3265.21</v>
      </c>
      <c r="R255" s="159">
        <f>IF(D255&lt;15,(Valores!$E$4*D255),Valores!$D$4)</f>
        <v>3811.9900000000002</v>
      </c>
      <c r="S255" s="145">
        <v>0</v>
      </c>
      <c r="T255" s="148">
        <f>IF($H$5="NO",IF(Valores!$C$46*D255&gt;Valores!$C$44,Valores!$C$44,Valores!$C$46*D255),IF(Valores!$C$46*D255&gt;Valores!$C$44,Valores!$C$44,Valores!$C$46*D255)/2)</f>
        <v>867.75</v>
      </c>
      <c r="U255" s="159">
        <f>Valores!$C$23*D255</f>
        <v>1058.98</v>
      </c>
      <c r="V255" s="145">
        <f t="shared" si="44"/>
        <v>1058.98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50">
        <f>IF((Valores!$C$33)*D255&gt;Valores!$F$33,Valores!$F$33,(Valores!$C$33)*D255)</f>
        <v>104.04992</v>
      </c>
      <c r="AC255" s="145">
        <f t="shared" si="38"/>
        <v>0</v>
      </c>
      <c r="AD255" s="145">
        <f>IF(Valores!$C$34*D255&gt;Valores!$F$34,Valores!$F$34,Valores!$C$34*D255)</f>
        <v>86.614528000000007</v>
      </c>
      <c r="AE255" s="149">
        <v>94</v>
      </c>
      <c r="AF255" s="145">
        <f>INT(((AE255*Valores!$C$2)*100)+0.5)/100</f>
        <v>808.79</v>
      </c>
      <c r="AG255" s="145">
        <f>IF($H$5="NO",IF(Valores!$D$59*'Escala Docente'!D255&gt;Valores!$F$59,Valores!$F$59,Valores!$D$59*'Escala Docente'!D255),IF(Valores!$D$59*'Escala Docente'!D255&gt;Valores!$F$59,Valores!$F$59,Valores!$D$59*'Escala Docente'!D255)/2)</f>
        <v>352.33119999999997</v>
      </c>
      <c r="AH255" s="145">
        <f>IF($H$5="NO",IF(Valores!$D$61*D255&gt;Valores!$F$61,Valores!$F$61,Valores!$D$61*D255),IF(Valores!$D$61*D255&gt;Valores!$F$61,Valores!$F$61,Valores!$D$61*D255)/2)</f>
        <v>100.6746</v>
      </c>
      <c r="AI255" s="151">
        <f t="shared" si="39"/>
        <v>20907.386247999999</v>
      </c>
      <c r="AJ255" s="159">
        <f>IF(Valores!$C$37*D255&gt;Valores!$F$37,Valores!$F$37,Valores!$C$37*D255)</f>
        <v>907.2700000000001</v>
      </c>
      <c r="AK255" s="148">
        <f>IF(Valores!$C$11*D255&gt;Valores!$F$11,Valores!$F$11,Valores!$C$11*D255)</f>
        <v>0</v>
      </c>
      <c r="AL255" s="148">
        <f>IF(Valores!$C$87*D255&gt;Valores!$C$86,Valores!$C$86,Valores!$C$87*D255)</f>
        <v>2112.5</v>
      </c>
      <c r="AM255" s="148"/>
      <c r="AN255" s="150">
        <f>IF(Valores!$C$58*D255&gt;Valores!$F$58,Valores!$F$58,Valores!$C$58*D255)</f>
        <v>147.61500000000001</v>
      </c>
      <c r="AO255" s="152">
        <f t="shared" si="37"/>
        <v>3019.77</v>
      </c>
      <c r="AP255" s="154">
        <f>AI255*-Valores!$C$68</f>
        <v>-2299.8124872799999</v>
      </c>
      <c r="AQ255" s="154">
        <f>AI255*-Valores!$C$69</f>
        <v>0</v>
      </c>
      <c r="AR255" s="147">
        <f>AI255*-Valores!$C$70</f>
        <v>-940.83238115999995</v>
      </c>
      <c r="AS255" s="147">
        <v>-159.43</v>
      </c>
      <c r="AT255" s="147">
        <f t="shared" si="40"/>
        <v>-53.83</v>
      </c>
      <c r="AU255" s="151">
        <f t="shared" si="41"/>
        <v>20473.251379559999</v>
      </c>
      <c r="AV255" s="155"/>
      <c r="AW255" s="155">
        <f t="shared" si="42"/>
        <v>52</v>
      </c>
      <c r="AX255" s="140" t="s">
        <v>4</v>
      </c>
    </row>
    <row r="256" spans="1:50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9516.25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1738.6785</v>
      </c>
      <c r="P256" s="145">
        <f t="shared" si="36"/>
        <v>0</v>
      </c>
      <c r="Q256" s="159">
        <f>Valores!$C$14*D256</f>
        <v>3516.3799999999997</v>
      </c>
      <c r="R256" s="159">
        <f>IF(D256&lt;15,(Valores!$E$4*D256),Valores!$D$4)</f>
        <v>4105.22</v>
      </c>
      <c r="S256" s="145">
        <v>0</v>
      </c>
      <c r="T256" s="148">
        <f>IF($H$5="NO",IF(Valores!$C$46*D256&gt;Valores!$C$44,Valores!$C$44,Valores!$C$46*D256),IF(Valores!$C$46*D256&gt;Valores!$C$44,Valores!$C$44,Valores!$C$46*D256)/2)</f>
        <v>934.5</v>
      </c>
      <c r="U256" s="159">
        <f>Valores!$C$23*D256</f>
        <v>1140.4399999999998</v>
      </c>
      <c r="V256" s="145">
        <f t="shared" si="44"/>
        <v>1140.4399999999998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50">
        <f>IF((Valores!$C$33)*D256&gt;Valores!$F$33,Valores!$F$33,(Valores!$C$33)*D256)</f>
        <v>112.05376000000001</v>
      </c>
      <c r="AC256" s="145">
        <f t="shared" si="38"/>
        <v>0</v>
      </c>
      <c r="AD256" s="145">
        <f>IF(Valores!$C$34*D256&gt;Valores!$F$34,Valores!$F$34,Valores!$C$34*D256)</f>
        <v>93.27718400000002</v>
      </c>
      <c r="AE256" s="149">
        <v>0</v>
      </c>
      <c r="AF256" s="145">
        <f>INT(((AE256*Valores!$C$2)*100)+0.5)/100</f>
        <v>0</v>
      </c>
      <c r="AG256" s="145">
        <f>IF($H$5="NO",IF(Valores!$D$59*'Escala Docente'!D256&gt;Valores!$F$59,Valores!$F$59,Valores!$D$59*'Escala Docente'!D256),IF(Valores!$D$59*'Escala Docente'!D256&gt;Valores!$F$59,Valores!$F$59,Valores!$D$59*'Escala Docente'!D256)/2)</f>
        <v>379.43360000000001</v>
      </c>
      <c r="AH256" s="145">
        <f>IF($H$5="NO",IF(Valores!$D$61*D256&gt;Valores!$F$61,Valores!$F$61,Valores!$D$61*D256),IF(Valores!$D$61*D256&gt;Valores!$F$61,Valores!$F$61,Valores!$D$61*D256)/2)</f>
        <v>108.4188</v>
      </c>
      <c r="AI256" s="151">
        <f t="shared" si="39"/>
        <v>21644.651843999996</v>
      </c>
      <c r="AJ256" s="159">
        <f>IF(Valores!$C$37*D256&gt;Valores!$F$37,Valores!$F$37,Valores!$C$37*D256)</f>
        <v>977.06000000000006</v>
      </c>
      <c r="AK256" s="148">
        <f>IF(Valores!$C$11*D256&gt;Valores!$F$11,Valores!$F$11,Valores!$C$11*D256)</f>
        <v>0</v>
      </c>
      <c r="AL256" s="148">
        <f>IF(Valores!$C$87*D256&gt;Valores!$C$86,Valores!$C$86,Valores!$C$87*D256)</f>
        <v>2275</v>
      </c>
      <c r="AM256" s="148"/>
      <c r="AN256" s="150">
        <f>IF(Valores!$C$58*D256&gt;Valores!$F$58,Valores!$F$58,Valores!$C$58*D256)</f>
        <v>158.97</v>
      </c>
      <c r="AO256" s="152">
        <f t="shared" si="37"/>
        <v>3252.06</v>
      </c>
      <c r="AP256" s="154">
        <f>AI256*-Valores!$C$68</f>
        <v>-2380.9117028399996</v>
      </c>
      <c r="AQ256" s="154">
        <f>AI256*-Valores!$C$69</f>
        <v>0</v>
      </c>
      <c r="AR256" s="147">
        <f>AI256*-Valores!$C$70</f>
        <v>-974.00933297999984</v>
      </c>
      <c r="AS256" s="147">
        <v>-159.43</v>
      </c>
      <c r="AT256" s="147">
        <f t="shared" si="40"/>
        <v>-53.83</v>
      </c>
      <c r="AU256" s="151">
        <f t="shared" si="41"/>
        <v>21328.530808179996</v>
      </c>
      <c r="AV256" s="155"/>
      <c r="AW256" s="155">
        <f t="shared" si="42"/>
        <v>56</v>
      </c>
      <c r="AX256" s="140" t="s">
        <v>4</v>
      </c>
    </row>
    <row r="257" spans="1:50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9516.25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1738.6785</v>
      </c>
      <c r="P257" s="145">
        <f t="shared" si="36"/>
        <v>0</v>
      </c>
      <c r="Q257" s="159">
        <f>Valores!$C$14*D257</f>
        <v>3516.3799999999997</v>
      </c>
      <c r="R257" s="159">
        <f>IF(D257&lt;15,(Valores!$E$4*D257),Valores!$D$4)</f>
        <v>4105.22</v>
      </c>
      <c r="S257" s="145">
        <v>0</v>
      </c>
      <c r="T257" s="148">
        <f>IF($H$5="NO",IF(Valores!$C$46*D257&gt;Valores!$C$44,Valores!$C$44,Valores!$C$46*D257),IF(Valores!$C$46*D257&gt;Valores!$C$44,Valores!$C$44,Valores!$C$46*D257)/2)</f>
        <v>934.5</v>
      </c>
      <c r="U257" s="159">
        <f>Valores!$C$23*D257</f>
        <v>1140.4399999999998</v>
      </c>
      <c r="V257" s="145">
        <f t="shared" si="44"/>
        <v>1140.4399999999998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50">
        <f>IF((Valores!$C$33)*D257&gt;Valores!$F$33,Valores!$F$33,(Valores!$C$33)*D257)</f>
        <v>112.05376000000001</v>
      </c>
      <c r="AC257" s="145">
        <f t="shared" si="38"/>
        <v>0</v>
      </c>
      <c r="AD257" s="145">
        <f>IF(Valores!$C$34*D257&gt;Valores!$F$34,Valores!$F$34,Valores!$C$34*D257)</f>
        <v>93.27718400000002</v>
      </c>
      <c r="AE257" s="149">
        <v>94</v>
      </c>
      <c r="AF257" s="145">
        <f>INT(((AE257*Valores!$C$2)*100)+0.5)/100</f>
        <v>808.79</v>
      </c>
      <c r="AG257" s="145">
        <f>IF($H$5="NO",IF(Valores!$D$59*'Escala Docente'!D257&gt;Valores!$F$59,Valores!$F$59,Valores!$D$59*'Escala Docente'!D257),IF(Valores!$D$59*'Escala Docente'!D257&gt;Valores!$F$59,Valores!$F$59,Valores!$D$59*'Escala Docente'!D257)/2)</f>
        <v>379.43360000000001</v>
      </c>
      <c r="AH257" s="145">
        <f>IF($H$5="NO",IF(Valores!$D$61*D257&gt;Valores!$F$61,Valores!$F$61,Valores!$D$61*D257),IF(Valores!$D$61*D257&gt;Valores!$F$61,Valores!$F$61,Valores!$D$61*D257)/2)</f>
        <v>108.4188</v>
      </c>
      <c r="AI257" s="151">
        <f t="shared" si="39"/>
        <v>22453.441843999997</v>
      </c>
      <c r="AJ257" s="159">
        <f>IF(Valores!$C$37*D257&gt;Valores!$F$37,Valores!$F$37,Valores!$C$37*D257)</f>
        <v>977.06000000000006</v>
      </c>
      <c r="AK257" s="148">
        <f>IF(Valores!$C$11*D257&gt;Valores!$F$11,Valores!$F$11,Valores!$C$11*D257)</f>
        <v>0</v>
      </c>
      <c r="AL257" s="148">
        <f>IF(Valores!$C$87*D257&gt;Valores!$C$86,Valores!$C$86,Valores!$C$87*D257)</f>
        <v>2275</v>
      </c>
      <c r="AM257" s="148"/>
      <c r="AN257" s="150">
        <f>IF(Valores!$C$58*D257&gt;Valores!$F$58,Valores!$F$58,Valores!$C$58*D257)</f>
        <v>158.97</v>
      </c>
      <c r="AO257" s="152">
        <f t="shared" si="37"/>
        <v>3252.06</v>
      </c>
      <c r="AP257" s="154">
        <f>AI257*-Valores!$C$68</f>
        <v>-2469.8786028399995</v>
      </c>
      <c r="AQ257" s="154">
        <f>AI257*-Valores!$C$69</f>
        <v>0</v>
      </c>
      <c r="AR257" s="147">
        <f>AI257*-Valores!$C$70</f>
        <v>-1010.4048829799998</v>
      </c>
      <c r="AS257" s="147">
        <v>-159.43</v>
      </c>
      <c r="AT257" s="147">
        <f t="shared" si="40"/>
        <v>-53.83</v>
      </c>
      <c r="AU257" s="151">
        <f t="shared" si="41"/>
        <v>22011.958358179996</v>
      </c>
      <c r="AV257" s="155"/>
      <c r="AW257" s="155">
        <f t="shared" si="42"/>
        <v>56</v>
      </c>
      <c r="AX257" s="140" t="s">
        <v>4</v>
      </c>
    </row>
    <row r="258" spans="1:50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10195.98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1862.8694999999998</v>
      </c>
      <c r="P258" s="145">
        <f t="shared" si="36"/>
        <v>0</v>
      </c>
      <c r="Q258" s="159">
        <f>Valores!$C$14*D258</f>
        <v>3767.5499999999997</v>
      </c>
      <c r="R258" s="159">
        <f>IF(D258&lt;15,(Valores!$E$4*D258),Valores!$D$4)</f>
        <v>4398.46</v>
      </c>
      <c r="S258" s="145">
        <v>0</v>
      </c>
      <c r="T258" s="148">
        <f>IF($H$5="NO",IF(Valores!$C$46*D258&gt;Valores!$C$44,Valores!$C$44,Valores!$C$46*D258),IF(Valores!$C$46*D258&gt;Valores!$C$44,Valores!$C$44,Valores!$C$46*D258)/2)</f>
        <v>1001.25</v>
      </c>
      <c r="U258" s="159">
        <f>Valores!$C$23*D258</f>
        <v>1221.8999999999999</v>
      </c>
      <c r="V258" s="145">
        <f t="shared" si="44"/>
        <v>1221.8999999999999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50">
        <f>IF((Valores!$C$33)*D258&gt;Valores!$F$33,Valores!$F$33,(Valores!$C$33)*D258)</f>
        <v>120.05760000000001</v>
      </c>
      <c r="AC258" s="145">
        <f t="shared" si="38"/>
        <v>0</v>
      </c>
      <c r="AD258" s="145">
        <f>IF(Valores!$C$34*D258&gt;Valores!$F$34,Valores!$F$34,Valores!$C$34*D258)</f>
        <v>99.939840000000018</v>
      </c>
      <c r="AE258" s="149">
        <v>0</v>
      </c>
      <c r="AF258" s="145">
        <f>INT(((AE258*Valores!$C$2)*100)+0.5)/100</f>
        <v>0</v>
      </c>
      <c r="AG258" s="145">
        <f>IF($H$5="NO",IF(Valores!$D$59*'Escala Docente'!D258&gt;Valores!$F$59,Valores!$F$59,Valores!$D$59*'Escala Docente'!D258),IF(Valores!$D$59*'Escala Docente'!D258&gt;Valores!$F$59,Valores!$F$59,Valores!$D$59*'Escala Docente'!D258)/2)</f>
        <v>406.536</v>
      </c>
      <c r="AH258" s="145">
        <f>IF($H$5="NO",IF(Valores!$D$61*D258&gt;Valores!$F$61,Valores!$F$61,Valores!$D$61*D258),IF(Valores!$D$61*D258&gt;Valores!$F$61,Valores!$F$61,Valores!$D$61*D258)/2)</f>
        <v>116.163</v>
      </c>
      <c r="AI258" s="151">
        <f t="shared" si="39"/>
        <v>23190.70594</v>
      </c>
      <c r="AJ258" s="159">
        <f>IF(Valores!$C$37*D258&gt;Valores!$F$37,Valores!$F$37,Valores!$C$37*D258)</f>
        <v>1046.8500000000001</v>
      </c>
      <c r="AK258" s="148">
        <f>IF(Valores!$C$11*D258&gt;Valores!$F$11,Valores!$F$11,Valores!$C$11*D258)</f>
        <v>0</v>
      </c>
      <c r="AL258" s="148">
        <f>IF(Valores!$C$87*D258&gt;Valores!$C$86,Valores!$C$86,Valores!$C$87*D258)</f>
        <v>2437.5</v>
      </c>
      <c r="AM258" s="148"/>
      <c r="AN258" s="150">
        <f>IF(Valores!$C$58*D258&gt;Valores!$F$58,Valores!$F$58,Valores!$C$58*D258)</f>
        <v>170.32500000000002</v>
      </c>
      <c r="AO258" s="152">
        <f t="shared" si="37"/>
        <v>3484.3500000000004</v>
      </c>
      <c r="AP258" s="154">
        <f>AI258*-Valores!$C$68</f>
        <v>-2550.9776533999998</v>
      </c>
      <c r="AQ258" s="154">
        <f>AI258*-Valores!$C$69</f>
        <v>0</v>
      </c>
      <c r="AR258" s="147">
        <f>AI258*-Valores!$C$70</f>
        <v>-1043.5817672999999</v>
      </c>
      <c r="AS258" s="147">
        <v>-159.43</v>
      </c>
      <c r="AT258" s="147">
        <f t="shared" si="40"/>
        <v>-53.83</v>
      </c>
      <c r="AU258" s="151">
        <f t="shared" si="41"/>
        <v>22867.236519299997</v>
      </c>
      <c r="AV258" s="155"/>
      <c r="AW258" s="155">
        <f t="shared" ref="AW258:AW289" si="45">4*D258</f>
        <v>60</v>
      </c>
      <c r="AX258" s="140" t="s">
        <v>4</v>
      </c>
    </row>
    <row r="259" spans="1:50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10195.98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1862.8694999999998</v>
      </c>
      <c r="P259" s="145">
        <f t="shared" si="36"/>
        <v>0</v>
      </c>
      <c r="Q259" s="159">
        <f>Valores!$C$14*D259</f>
        <v>3767.5499999999997</v>
      </c>
      <c r="R259" s="159">
        <f>IF(D259&lt;15,(Valores!$E$4*D259),Valores!$D$4)</f>
        <v>4398.46</v>
      </c>
      <c r="S259" s="145">
        <v>0</v>
      </c>
      <c r="T259" s="148">
        <f>IF($H$5="NO",IF(Valores!$C$46*D259&gt;Valores!$C$44,Valores!$C$44,Valores!$C$46*D259),IF(Valores!$C$46*D259&gt;Valores!$C$44,Valores!$C$44,Valores!$C$46*D259)/2)</f>
        <v>1001.25</v>
      </c>
      <c r="U259" s="159">
        <f>Valores!$C$23*D259</f>
        <v>1221.8999999999999</v>
      </c>
      <c r="V259" s="145">
        <f t="shared" si="44"/>
        <v>1221.8999999999999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50">
        <f>IF((Valores!$C$33)*D259&gt;Valores!$F$33,Valores!$F$33,(Valores!$C$33)*D259)</f>
        <v>120.05760000000001</v>
      </c>
      <c r="AC259" s="145">
        <f t="shared" si="38"/>
        <v>0</v>
      </c>
      <c r="AD259" s="145">
        <f>IF(Valores!$C$34*D259&gt;Valores!$F$34,Valores!$F$34,Valores!$C$34*D259)</f>
        <v>99.939840000000018</v>
      </c>
      <c r="AE259" s="149">
        <v>94</v>
      </c>
      <c r="AF259" s="145">
        <f>INT(((AE259*Valores!$C$2)*100)+0.5)/100</f>
        <v>808.79</v>
      </c>
      <c r="AG259" s="145">
        <f>IF($H$5="NO",IF(Valores!$D$59*'Escala Docente'!D259&gt;Valores!$F$59,Valores!$F$59,Valores!$D$59*'Escala Docente'!D259),IF(Valores!$D$59*'Escala Docente'!D259&gt;Valores!$F$59,Valores!$F$59,Valores!$D$59*'Escala Docente'!D259)/2)</f>
        <v>406.536</v>
      </c>
      <c r="AH259" s="145">
        <f>IF($H$5="NO",IF(Valores!$D$61*D259&gt;Valores!$F$61,Valores!$F$61,Valores!$D$61*D259),IF(Valores!$D$61*D259&gt;Valores!$F$61,Valores!$F$61,Valores!$D$61*D259)/2)</f>
        <v>116.163</v>
      </c>
      <c r="AI259" s="151">
        <f t="shared" si="39"/>
        <v>23999.495940000001</v>
      </c>
      <c r="AJ259" s="159">
        <f>IF(Valores!$C$37*D259&gt;Valores!$F$37,Valores!$F$37,Valores!$C$37*D259)</f>
        <v>1046.8500000000001</v>
      </c>
      <c r="AK259" s="148">
        <f>IF(Valores!$C$11*D259&gt;Valores!$F$11,Valores!$F$11,Valores!$C$11*D259)</f>
        <v>0</v>
      </c>
      <c r="AL259" s="148">
        <f>IF(Valores!$C$87*D259&gt;Valores!$C$86,Valores!$C$86,Valores!$C$87*D259)</f>
        <v>2437.5</v>
      </c>
      <c r="AM259" s="148"/>
      <c r="AN259" s="150">
        <f>IF(Valores!$C$58*D259&gt;Valores!$F$58,Valores!$F$58,Valores!$C$58*D259)</f>
        <v>170.32500000000002</v>
      </c>
      <c r="AO259" s="152">
        <f t="shared" si="37"/>
        <v>3484.3500000000004</v>
      </c>
      <c r="AP259" s="154">
        <f>AI259*-Valores!$C$68</f>
        <v>-2639.9445534000001</v>
      </c>
      <c r="AQ259" s="154">
        <f>AI259*-Valores!$C$69</f>
        <v>0</v>
      </c>
      <c r="AR259" s="147">
        <f>AI259*-Valores!$C$70</f>
        <v>-1079.9773173000001</v>
      </c>
      <c r="AS259" s="147">
        <v>-159.43</v>
      </c>
      <c r="AT259" s="147">
        <f t="shared" si="40"/>
        <v>-53.83</v>
      </c>
      <c r="AU259" s="151">
        <f t="shared" si="41"/>
        <v>23550.664069299997</v>
      </c>
      <c r="AV259" s="155"/>
      <c r="AW259" s="155">
        <f t="shared" si="45"/>
        <v>60</v>
      </c>
      <c r="AX259" s="140" t="s">
        <v>4</v>
      </c>
    </row>
    <row r="260" spans="1:50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10875.71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1987.0604999999998</v>
      </c>
      <c r="P260" s="145">
        <f t="shared" si="36"/>
        <v>0</v>
      </c>
      <c r="Q260" s="159">
        <f>Valores!$C$14*D260</f>
        <v>4018.72</v>
      </c>
      <c r="R260" s="159">
        <f>IF(D260&lt;15,(Valores!$E$4*D260),Valores!$D$4)</f>
        <v>4398.46</v>
      </c>
      <c r="S260" s="145">
        <v>0</v>
      </c>
      <c r="T260" s="148">
        <f>IF($H$5="NO",IF(Valores!$C$46*D260&gt;Valores!$C$44,Valores!$C$44,Valores!$C$46*D260),IF(Valores!$C$46*D260&gt;Valores!$C$44,Valores!$C$44,Valores!$C$46*D260)/2)</f>
        <v>1068</v>
      </c>
      <c r="U260" s="159">
        <f>Valores!$C$23*D260</f>
        <v>1303.3599999999999</v>
      </c>
      <c r="V260" s="145">
        <f t="shared" si="44"/>
        <v>1303.3599999999999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50">
        <f>IF((Valores!$C$33)*D260&gt;Valores!$F$33,Valores!$F$33,(Valores!$C$33)*D260)</f>
        <v>128.06144</v>
      </c>
      <c r="AC260" s="145">
        <f t="shared" si="38"/>
        <v>0</v>
      </c>
      <c r="AD260" s="145">
        <f>IF(Valores!$C$34*D260&gt;Valores!$F$34,Valores!$F$34,Valores!$C$34*D260)</f>
        <v>106.60249600000002</v>
      </c>
      <c r="AE260" s="149">
        <v>0</v>
      </c>
      <c r="AF260" s="145">
        <f>INT(((AE260*Valores!$C$2)*100)+0.5)/100</f>
        <v>0</v>
      </c>
      <c r="AG260" s="145">
        <f>IF($H$5="NO",IF(Valores!$D$59*'Escala Docente'!D260&gt;Valores!$F$59,Valores!$F$59,Valores!$D$59*'Escala Docente'!D260),IF(Valores!$D$59*'Escala Docente'!D260&gt;Valores!$F$59,Valores!$F$59,Valores!$D$59*'Escala Docente'!D260)/2)</f>
        <v>433.63839999999999</v>
      </c>
      <c r="AH260" s="145">
        <f>IF($H$5="NO",IF(Valores!$D$61*D260&gt;Valores!$F$61,Valores!$F$61,Valores!$D$61*D260),IF(Valores!$D$61*D260&gt;Valores!$F$61,Valores!$F$61,Valores!$D$61*D260)/2)</f>
        <v>123.9072</v>
      </c>
      <c r="AI260" s="151">
        <f t="shared" si="39"/>
        <v>24443.520036000002</v>
      </c>
      <c r="AJ260" s="159">
        <f>IF(Valores!$C$37*D260&gt;Valores!$F$37,Valores!$F$37,Valores!$C$37*D260)</f>
        <v>1116.6400000000001</v>
      </c>
      <c r="AK260" s="148">
        <f>IF(Valores!$C$11*D260&gt;Valores!$F$11,Valores!$F$11,Valores!$C$11*D260)</f>
        <v>0</v>
      </c>
      <c r="AL260" s="148">
        <f>IF(Valores!$C$87*D260&gt;Valores!$C$86,Valores!$C$86,Valores!$C$87*D260)</f>
        <v>2600</v>
      </c>
      <c r="AM260" s="148"/>
      <c r="AN260" s="150">
        <f>IF(Valores!$C$58*D260&gt;Valores!$F$58,Valores!$F$58,Valores!$C$58*D260)</f>
        <v>181.68</v>
      </c>
      <c r="AO260" s="152">
        <f t="shared" si="37"/>
        <v>3716.6400000000003</v>
      </c>
      <c r="AP260" s="154">
        <f>AI260*-Valores!$C$68</f>
        <v>-2688.7872039600002</v>
      </c>
      <c r="AQ260" s="154">
        <f>AI260*-Valores!$C$69</f>
        <v>0</v>
      </c>
      <c r="AR260" s="147">
        <f>AI260*-Valores!$C$70</f>
        <v>-1099.9584016200001</v>
      </c>
      <c r="AS260" s="147">
        <v>-159.43</v>
      </c>
      <c r="AT260" s="147">
        <f t="shared" si="40"/>
        <v>-53.83</v>
      </c>
      <c r="AU260" s="151">
        <f t="shared" si="41"/>
        <v>24158.15443042</v>
      </c>
      <c r="AV260" s="155"/>
      <c r="AW260" s="155">
        <f t="shared" si="45"/>
        <v>64</v>
      </c>
      <c r="AX260" s="140" t="s">
        <v>4</v>
      </c>
    </row>
    <row r="261" spans="1:50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10875.71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1987.0604999999998</v>
      </c>
      <c r="P261" s="145">
        <f t="shared" si="36"/>
        <v>0</v>
      </c>
      <c r="Q261" s="159">
        <f>Valores!$C$14*D261</f>
        <v>4018.72</v>
      </c>
      <c r="R261" s="159">
        <f>IF(D261&lt;15,(Valores!$E$4*D261),Valores!$D$4)</f>
        <v>4398.46</v>
      </c>
      <c r="S261" s="145">
        <v>0</v>
      </c>
      <c r="T261" s="148">
        <f>IF($H$5="NO",IF(Valores!$C$46*D261&gt;Valores!$C$44,Valores!$C$44,Valores!$C$46*D261),IF(Valores!$C$46*D261&gt;Valores!$C$44,Valores!$C$44,Valores!$C$46*D261)/2)</f>
        <v>1068</v>
      </c>
      <c r="U261" s="159">
        <f>Valores!$C$23*D261</f>
        <v>1303.3599999999999</v>
      </c>
      <c r="V261" s="145">
        <f t="shared" si="44"/>
        <v>1303.3599999999999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50">
        <f>IF((Valores!$C$33)*D261&gt;Valores!$F$33,Valores!$F$33,(Valores!$C$33)*D261)</f>
        <v>128.06144</v>
      </c>
      <c r="AC261" s="145">
        <f t="shared" si="38"/>
        <v>0</v>
      </c>
      <c r="AD261" s="145">
        <f>IF(Valores!$C$34*D261&gt;Valores!$F$34,Valores!$F$34,Valores!$C$34*D261)</f>
        <v>106.60249600000002</v>
      </c>
      <c r="AE261" s="149">
        <v>94</v>
      </c>
      <c r="AF261" s="145">
        <f>INT(((AE261*Valores!$C$2)*100)+0.5)/100</f>
        <v>808.79</v>
      </c>
      <c r="AG261" s="145">
        <f>IF($H$5="NO",IF(Valores!$D$59*'Escala Docente'!D261&gt;Valores!$F$59,Valores!$F$59,Valores!$D$59*'Escala Docente'!D261),IF(Valores!$D$59*'Escala Docente'!D261&gt;Valores!$F$59,Valores!$F$59,Valores!$D$59*'Escala Docente'!D261)/2)</f>
        <v>433.63839999999999</v>
      </c>
      <c r="AH261" s="145">
        <f>IF($H$5="NO",IF(Valores!$D$61*D261&gt;Valores!$F$61,Valores!$F$61,Valores!$D$61*D261),IF(Valores!$D$61*D261&gt;Valores!$F$61,Valores!$F$61,Valores!$D$61*D261)/2)</f>
        <v>123.9072</v>
      </c>
      <c r="AI261" s="151">
        <f t="shared" si="39"/>
        <v>25252.310036000003</v>
      </c>
      <c r="AJ261" s="159">
        <f>IF(Valores!$C$37*D261&gt;Valores!$F$37,Valores!$F$37,Valores!$C$37*D261)</f>
        <v>1116.6400000000001</v>
      </c>
      <c r="AK261" s="148">
        <f>IF(Valores!$C$11*D261&gt;Valores!$F$11,Valores!$F$11,Valores!$C$11*D261)</f>
        <v>0</v>
      </c>
      <c r="AL261" s="148">
        <f>IF(Valores!$C$87*D261&gt;Valores!$C$86,Valores!$C$86,Valores!$C$87*D261)</f>
        <v>2600</v>
      </c>
      <c r="AM261" s="148"/>
      <c r="AN261" s="150">
        <f>IF(Valores!$C$58*D261&gt;Valores!$F$58,Valores!$F$58,Valores!$C$58*D261)</f>
        <v>181.68</v>
      </c>
      <c r="AO261" s="152">
        <f t="shared" si="37"/>
        <v>3716.6400000000003</v>
      </c>
      <c r="AP261" s="154">
        <f>AI261*-Valores!$C$68</f>
        <v>-2777.7541039600005</v>
      </c>
      <c r="AQ261" s="154">
        <f>AI261*-Valores!$C$69</f>
        <v>0</v>
      </c>
      <c r="AR261" s="147">
        <f>AI261*-Valores!$C$70</f>
        <v>-1136.3539516200001</v>
      </c>
      <c r="AS261" s="147">
        <v>-159.43</v>
      </c>
      <c r="AT261" s="147">
        <f t="shared" si="40"/>
        <v>-53.83</v>
      </c>
      <c r="AU261" s="151">
        <f t="shared" si="41"/>
        <v>24841.58198042</v>
      </c>
      <c r="AV261" s="155"/>
      <c r="AW261" s="155">
        <f t="shared" si="45"/>
        <v>64</v>
      </c>
      <c r="AX261" s="140" t="s">
        <v>4</v>
      </c>
    </row>
    <row r="262" spans="1:50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11555.44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2111.2514999999999</v>
      </c>
      <c r="P262" s="145">
        <f t="shared" si="36"/>
        <v>0</v>
      </c>
      <c r="Q262" s="159">
        <f>Valores!$C$14*D262</f>
        <v>4269.8899999999994</v>
      </c>
      <c r="R262" s="159">
        <f>IF(D262&lt;15,(Valores!$E$4*D262),Valores!$D$4)</f>
        <v>4398.46</v>
      </c>
      <c r="S262" s="145">
        <v>0</v>
      </c>
      <c r="T262" s="148">
        <f>IF($H$5="NO",IF(Valores!$C$46*D262&gt;Valores!$C$44,Valores!$C$44,Valores!$C$46*D262),IF(Valores!$C$46*D262&gt;Valores!$C$44,Valores!$C$44,Valores!$C$46*D262)/2)</f>
        <v>1134.75</v>
      </c>
      <c r="U262" s="159">
        <f>Valores!$C$23*D262</f>
        <v>1384.82</v>
      </c>
      <c r="V262" s="145">
        <f t="shared" si="44"/>
        <v>1384.82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50">
        <f>IF((Valores!$C$33)*D262&gt;Valores!$F$33,Valores!$F$33,(Valores!$C$33)*D262)</f>
        <v>136.06528</v>
      </c>
      <c r="AC262" s="145">
        <f t="shared" si="38"/>
        <v>0</v>
      </c>
      <c r="AD262" s="145">
        <f>IF(Valores!$C$34*D262&gt;Valores!$F$34,Valores!$F$34,Valores!$C$34*D262)</f>
        <v>113.26515200000001</v>
      </c>
      <c r="AE262" s="149">
        <v>0</v>
      </c>
      <c r="AF262" s="145">
        <f>INT(((AE262*Valores!$C$2)*100)+0.5)/100</f>
        <v>0</v>
      </c>
      <c r="AG262" s="145">
        <f>IF($H$5="NO",IF(Valores!$D$59*'Escala Docente'!D262&gt;Valores!$F$59,Valores!$F$59,Valores!$D$59*'Escala Docente'!D262),IF(Valores!$D$59*'Escala Docente'!D262&gt;Valores!$F$59,Valores!$F$59,Valores!$D$59*'Escala Docente'!D262)/2)</f>
        <v>460.74079999999998</v>
      </c>
      <c r="AH262" s="145">
        <f>IF($H$5="NO",IF(Valores!$D$61*D262&gt;Valores!$F$61,Valores!$F$61,Valores!$D$61*D262),IF(Valores!$D$61*D262&gt;Valores!$F$61,Valores!$F$61,Valores!$D$61*D262)/2)</f>
        <v>131.6514</v>
      </c>
      <c r="AI262" s="151">
        <f t="shared" si="39"/>
        <v>25696.334131999996</v>
      </c>
      <c r="AJ262" s="159">
        <f>IF(Valores!$C$37*D262&gt;Valores!$F$37,Valores!$F$37,Valores!$C$37*D262)</f>
        <v>1186.43</v>
      </c>
      <c r="AK262" s="148">
        <f>IF(Valores!$C$11*D262&gt;Valores!$F$11,Valores!$F$11,Valores!$C$11*D262)</f>
        <v>0</v>
      </c>
      <c r="AL262" s="148">
        <f>IF(Valores!$C$87*D262&gt;Valores!$C$86,Valores!$C$86,Valores!$C$87*D262)</f>
        <v>2762.5</v>
      </c>
      <c r="AM262" s="148"/>
      <c r="AN262" s="150">
        <f>IF(Valores!$C$58*D262&gt;Valores!$F$58,Valores!$F$58,Valores!$C$58*D262)</f>
        <v>193.035</v>
      </c>
      <c r="AO262" s="152">
        <f t="shared" si="37"/>
        <v>3948.9300000000003</v>
      </c>
      <c r="AP262" s="154">
        <f>AI262*-Valores!$C$68</f>
        <v>-2826.5967545199996</v>
      </c>
      <c r="AQ262" s="154">
        <f>AI262*-Valores!$C$69</f>
        <v>0</v>
      </c>
      <c r="AR262" s="147">
        <f>AI262*-Valores!$C$70</f>
        <v>-1156.3350359399999</v>
      </c>
      <c r="AS262" s="147">
        <v>-159.43</v>
      </c>
      <c r="AT262" s="147">
        <f t="shared" si="40"/>
        <v>-53.83</v>
      </c>
      <c r="AU262" s="151">
        <f t="shared" si="41"/>
        <v>25449.072341539995</v>
      </c>
      <c r="AV262" s="155"/>
      <c r="AW262" s="155">
        <f t="shared" si="45"/>
        <v>68</v>
      </c>
      <c r="AX262" s="140" t="s">
        <v>4</v>
      </c>
    </row>
    <row r="263" spans="1:50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11555.44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2111.2514999999999</v>
      </c>
      <c r="P263" s="145">
        <f t="shared" si="36"/>
        <v>0</v>
      </c>
      <c r="Q263" s="159">
        <f>Valores!$C$14*D263</f>
        <v>4269.8899999999994</v>
      </c>
      <c r="R263" s="159">
        <f>IF(D263&lt;15,(Valores!$E$4*D263),Valores!$D$4)</f>
        <v>4398.46</v>
      </c>
      <c r="S263" s="145">
        <v>0</v>
      </c>
      <c r="T263" s="148">
        <f>IF($H$5="NO",IF(Valores!$C$46*D263&gt;Valores!$C$44,Valores!$C$44,Valores!$C$46*D263),IF(Valores!$C$46*D263&gt;Valores!$C$44,Valores!$C$44,Valores!$C$46*D263)/2)</f>
        <v>1134.75</v>
      </c>
      <c r="U263" s="159">
        <f>Valores!$C$23*D263</f>
        <v>1384.82</v>
      </c>
      <c r="V263" s="145">
        <f t="shared" si="44"/>
        <v>1384.82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50">
        <f>IF((Valores!$C$33)*D263&gt;Valores!$F$33,Valores!$F$33,(Valores!$C$33)*D263)</f>
        <v>136.06528</v>
      </c>
      <c r="AC263" s="145">
        <f t="shared" si="38"/>
        <v>0</v>
      </c>
      <c r="AD263" s="145">
        <f>IF(Valores!$C$34*D263&gt;Valores!$F$34,Valores!$F$34,Valores!$C$34*D263)</f>
        <v>113.26515200000001</v>
      </c>
      <c r="AE263" s="149">
        <v>94</v>
      </c>
      <c r="AF263" s="145">
        <f>INT(((AE263*Valores!$C$2)*100)+0.5)/100</f>
        <v>808.79</v>
      </c>
      <c r="AG263" s="145">
        <f>IF($H$5="NO",IF(Valores!$D$59*'Escala Docente'!D263&gt;Valores!$F$59,Valores!$F$59,Valores!$D$59*'Escala Docente'!D263),IF(Valores!$D$59*'Escala Docente'!D263&gt;Valores!$F$59,Valores!$F$59,Valores!$D$59*'Escala Docente'!D263)/2)</f>
        <v>460.74079999999998</v>
      </c>
      <c r="AH263" s="145">
        <f>IF($H$5="NO",IF(Valores!$D$61*D263&gt;Valores!$F$61,Valores!$F$61,Valores!$D$61*D263),IF(Valores!$D$61*D263&gt;Valores!$F$61,Valores!$F$61,Valores!$D$61*D263)/2)</f>
        <v>131.6514</v>
      </c>
      <c r="AI263" s="151">
        <f t="shared" si="39"/>
        <v>26505.124131999997</v>
      </c>
      <c r="AJ263" s="159">
        <f>IF(Valores!$C$37*D263&gt;Valores!$F$37,Valores!$F$37,Valores!$C$37*D263)</f>
        <v>1186.43</v>
      </c>
      <c r="AK263" s="148">
        <f>IF(Valores!$C$11*D263&gt;Valores!$F$11,Valores!$F$11,Valores!$C$11*D263)</f>
        <v>0</v>
      </c>
      <c r="AL263" s="148">
        <f>IF(Valores!$C$87*D263&gt;Valores!$C$86,Valores!$C$86,Valores!$C$87*D263)</f>
        <v>2762.5</v>
      </c>
      <c r="AM263" s="148"/>
      <c r="AN263" s="150">
        <f>IF(Valores!$C$58*D263&gt;Valores!$F$58,Valores!$F$58,Valores!$C$58*D263)</f>
        <v>193.035</v>
      </c>
      <c r="AO263" s="152">
        <f t="shared" si="37"/>
        <v>3948.9300000000003</v>
      </c>
      <c r="AP263" s="154">
        <f>AI263*-Valores!$C$68</f>
        <v>-2915.5636545199995</v>
      </c>
      <c r="AQ263" s="154">
        <f>AI263*-Valores!$C$69</f>
        <v>0</v>
      </c>
      <c r="AR263" s="147">
        <f>AI263*-Valores!$C$70</f>
        <v>-1192.7305859399999</v>
      </c>
      <c r="AS263" s="147">
        <v>-159.43</v>
      </c>
      <c r="AT263" s="147">
        <f t="shared" si="40"/>
        <v>-53.83</v>
      </c>
      <c r="AU263" s="151">
        <f t="shared" si="41"/>
        <v>26132.499891539996</v>
      </c>
      <c r="AV263" s="155"/>
      <c r="AW263" s="155">
        <f t="shared" si="45"/>
        <v>68</v>
      </c>
      <c r="AX263" s="140" t="s">
        <v>4</v>
      </c>
    </row>
    <row r="264" spans="1:50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12235.17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2235.4425000000001</v>
      </c>
      <c r="P264" s="145">
        <f t="shared" ref="P264:P328" si="49">SUM(H264,J264,L264,N264,Z264,T264)*$J$2</f>
        <v>0</v>
      </c>
      <c r="Q264" s="159">
        <f>Valores!$C$14*D264</f>
        <v>4521.0599999999995</v>
      </c>
      <c r="R264" s="159">
        <f>IF(D264&lt;15,(Valores!$E$4*D264),Valores!$D$4)</f>
        <v>4398.46</v>
      </c>
      <c r="S264" s="145">
        <v>0</v>
      </c>
      <c r="T264" s="148">
        <f>IF($H$5="NO",IF(Valores!$C$46*D264&gt;Valores!$C$44,Valores!$C$44,Valores!$C$46*D264),IF(Valores!$C$46*D264&gt;Valores!$C$44,Valores!$C$44,Valores!$C$46*D264)/2)</f>
        <v>1201.5</v>
      </c>
      <c r="U264" s="159">
        <f>Valores!$C$23*D264</f>
        <v>1466.28</v>
      </c>
      <c r="V264" s="145">
        <f t="shared" si="44"/>
        <v>1466.28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50">
        <f>IF((Valores!$C$33)*D264&gt;Valores!$F$33,Valores!$F$33,(Valores!$C$33)*D264)</f>
        <v>144.06912</v>
      </c>
      <c r="AC264" s="145">
        <f t="shared" si="38"/>
        <v>0</v>
      </c>
      <c r="AD264" s="145">
        <f>IF(Valores!$C$34*D264&gt;Valores!$F$34,Valores!$F$34,Valores!$C$34*D264)</f>
        <v>119.92780800000001</v>
      </c>
      <c r="AE264" s="149">
        <v>0</v>
      </c>
      <c r="AF264" s="145">
        <f>INT(((AE264*Valores!$C$2)*100)+0.5)/100</f>
        <v>0</v>
      </c>
      <c r="AG264" s="145">
        <f>IF($H$5="NO",IF(Valores!$D$59*'Escala Docente'!D264&gt;Valores!$F$59,Valores!$F$59,Valores!$D$59*'Escala Docente'!D264),IF(Valores!$D$59*'Escala Docente'!D264&gt;Valores!$F$59,Valores!$F$59,Valores!$D$59*'Escala Docente'!D264)/2)</f>
        <v>487.84319999999997</v>
      </c>
      <c r="AH264" s="145">
        <f>IF($H$5="NO",IF(Valores!$D$61*D264&gt;Valores!$F$61,Valores!$F$61,Valores!$D$61*D264),IF(Valores!$D$61*D264&gt;Valores!$F$61,Valores!$F$61,Valores!$D$61*D264)/2)</f>
        <v>139.3956</v>
      </c>
      <c r="AI264" s="151">
        <f t="shared" si="39"/>
        <v>26949.148227999998</v>
      </c>
      <c r="AJ264" s="159">
        <f>IF(Valores!$C$37*D264&gt;Valores!$F$37,Valores!$F$37,Valores!$C$37*D264)</f>
        <v>1256.22</v>
      </c>
      <c r="AK264" s="148">
        <f>IF(Valores!$C$11*D264&gt;Valores!$F$11,Valores!$F$11,Valores!$C$11*D264)</f>
        <v>0</v>
      </c>
      <c r="AL264" s="148">
        <f>IF(Valores!$C$87*D264&gt;Valores!$C$86,Valores!$C$86,Valores!$C$87*D264)</f>
        <v>2925</v>
      </c>
      <c r="AM264" s="148"/>
      <c r="AN264" s="150">
        <f>IF(Valores!$C$58*D264&gt;Valores!$F$58,Valores!$F$58,Valores!$C$58*D264)</f>
        <v>204.39000000000001</v>
      </c>
      <c r="AO264" s="152">
        <f t="shared" ref="AO264:AO327" si="50">IF($H$4="SI",SUM(AJ264:AN264),SUM(AJ264:AL264))</f>
        <v>4181.22</v>
      </c>
      <c r="AP264" s="154">
        <f>AI264*-Valores!$C$68</f>
        <v>-2964.40630508</v>
      </c>
      <c r="AQ264" s="154">
        <f>AI264*-Valores!$C$69</f>
        <v>0</v>
      </c>
      <c r="AR264" s="147">
        <f>AI264*-Valores!$C$70</f>
        <v>-1212.7116702599999</v>
      </c>
      <c r="AS264" s="147">
        <v>-159.43</v>
      </c>
      <c r="AT264" s="147">
        <f t="shared" si="40"/>
        <v>-53.83</v>
      </c>
      <c r="AU264" s="151">
        <f t="shared" si="41"/>
        <v>26739.990252659998</v>
      </c>
      <c r="AV264" s="155"/>
      <c r="AW264" s="155">
        <f t="shared" si="45"/>
        <v>72</v>
      </c>
      <c r="AX264" s="140" t="s">
        <v>4</v>
      </c>
    </row>
    <row r="265" spans="1:50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12235.17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2235.4425000000001</v>
      </c>
      <c r="P265" s="145">
        <f t="shared" si="49"/>
        <v>0</v>
      </c>
      <c r="Q265" s="159">
        <f>Valores!$C$14*D265</f>
        <v>4521.0599999999995</v>
      </c>
      <c r="R265" s="159">
        <f>IF(D265&lt;15,(Valores!$E$4*D265),Valores!$D$4)</f>
        <v>4398.46</v>
      </c>
      <c r="S265" s="145">
        <v>0</v>
      </c>
      <c r="T265" s="148">
        <f>IF($H$5="NO",IF(Valores!$C$46*D265&gt;Valores!$C$44,Valores!$C$44,Valores!$C$46*D265),IF(Valores!$C$46*D265&gt;Valores!$C$44,Valores!$C$44,Valores!$C$46*D265)/2)</f>
        <v>1201.5</v>
      </c>
      <c r="U265" s="159">
        <f>Valores!$C$23*D265</f>
        <v>1466.28</v>
      </c>
      <c r="V265" s="145">
        <f t="shared" si="44"/>
        <v>1466.28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50">
        <f>IF((Valores!$C$33)*D265&gt;Valores!$F$33,Valores!$F$33,(Valores!$C$33)*D265)</f>
        <v>144.06912</v>
      </c>
      <c r="AC265" s="145">
        <f t="shared" ref="AC265:AC328" si="51">SUM(H265,J265,L265,Z265,T265)*$H$3/100</f>
        <v>0</v>
      </c>
      <c r="AD265" s="145">
        <f>IF(Valores!$C$34*D265&gt;Valores!$F$34,Valores!$F$34,Valores!$C$34*D265)</f>
        <v>119.92780800000001</v>
      </c>
      <c r="AE265" s="149">
        <v>94</v>
      </c>
      <c r="AF265" s="145">
        <f>INT(((AE265*Valores!$C$2)*100)+0.5)/100</f>
        <v>808.79</v>
      </c>
      <c r="AG265" s="145">
        <f>IF($H$5="NO",IF(Valores!$D$59*'Escala Docente'!D265&gt;Valores!$F$59,Valores!$F$59,Valores!$D$59*'Escala Docente'!D265),IF(Valores!$D$59*'Escala Docente'!D265&gt;Valores!$F$59,Valores!$F$59,Valores!$D$59*'Escala Docente'!D265)/2)</f>
        <v>487.84319999999997</v>
      </c>
      <c r="AH265" s="145">
        <f>IF($H$5="NO",IF(Valores!$D$61*D265&gt;Valores!$F$61,Valores!$F$61,Valores!$D$61*D265),IF(Valores!$D$61*D265&gt;Valores!$F$61,Valores!$F$61,Valores!$D$61*D265)/2)</f>
        <v>139.3956</v>
      </c>
      <c r="AI265" s="151">
        <f t="shared" ref="AI265:AI328" si="52">SUM(H265,J265,L265,N265,O265,P265,Q265,R265,S265,V265,W265,X265,Z265,AA265,AB265,AC265,AD265,AF265,T265,AG265,AH265)</f>
        <v>27757.938227999999</v>
      </c>
      <c r="AJ265" s="159">
        <f>IF(Valores!$C$37*D265&gt;Valores!$F$37,Valores!$F$37,Valores!$C$37*D265)</f>
        <v>1256.22</v>
      </c>
      <c r="AK265" s="148">
        <f>IF(Valores!$C$11*D265&gt;Valores!$F$11,Valores!$F$11,Valores!$C$11*D265)</f>
        <v>0</v>
      </c>
      <c r="AL265" s="148">
        <f>IF(Valores!$C$87*D265&gt;Valores!$C$86,Valores!$C$86,Valores!$C$87*D265)</f>
        <v>2925</v>
      </c>
      <c r="AM265" s="148"/>
      <c r="AN265" s="150">
        <f>IF(Valores!$C$58*D265&gt;Valores!$F$58,Valores!$F$58,Valores!$C$58*D265)</f>
        <v>204.39000000000001</v>
      </c>
      <c r="AO265" s="152">
        <f t="shared" si="50"/>
        <v>4181.22</v>
      </c>
      <c r="AP265" s="154">
        <f>AI265*-Valores!$C$68</f>
        <v>-3053.3732050799999</v>
      </c>
      <c r="AQ265" s="154">
        <f>AI265*-Valores!$C$69</f>
        <v>0</v>
      </c>
      <c r="AR265" s="147">
        <f>AI265*-Valores!$C$70</f>
        <v>-1249.1072202599998</v>
      </c>
      <c r="AS265" s="147">
        <v>-159.43</v>
      </c>
      <c r="AT265" s="147">
        <f t="shared" ref="AT265:AT328" si="53">IF($H$6=0,-53.83,(-53.83+$H$6*(-53.83)))</f>
        <v>-53.83</v>
      </c>
      <c r="AU265" s="151">
        <f t="shared" ref="AU265:AU328" si="54">AI265+AO265+AQ265+AR265+AP265+AS265+AT265</f>
        <v>27423.417802659998</v>
      </c>
      <c r="AV265" s="155"/>
      <c r="AW265" s="155">
        <f t="shared" si="45"/>
        <v>72</v>
      </c>
      <c r="AX265" s="140" t="s">
        <v>4</v>
      </c>
    </row>
    <row r="266" spans="1:50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12914.9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2359.6334999999999</v>
      </c>
      <c r="P266" s="145">
        <f t="shared" si="49"/>
        <v>0</v>
      </c>
      <c r="Q266" s="159">
        <f>Valores!$C$14*D266</f>
        <v>4772.2299999999996</v>
      </c>
      <c r="R266" s="159">
        <f>IF(D266&lt;15,(Valores!$E$4*D266),Valores!$D$4)</f>
        <v>4398.46</v>
      </c>
      <c r="S266" s="145">
        <v>0</v>
      </c>
      <c r="T266" s="148">
        <f>IF($H$5="NO",IF(Valores!$C$46*D266&gt;Valores!$C$44,Valores!$C$44,Valores!$C$46*D266),IF(Valores!$C$46*D266&gt;Valores!$C$44,Valores!$C$44,Valores!$C$46*D266)/2)</f>
        <v>1268.25</v>
      </c>
      <c r="U266" s="159">
        <f>Valores!$C$23*D266</f>
        <v>1547.7399999999998</v>
      </c>
      <c r="V266" s="145">
        <f t="shared" si="44"/>
        <v>1547.7399999999998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50">
        <f>IF((Valores!$C$33)*D266&gt;Valores!$F$33,Valores!$F$33,(Valores!$C$33)*D266)</f>
        <v>152.07295999999999</v>
      </c>
      <c r="AC266" s="145">
        <f t="shared" si="51"/>
        <v>0</v>
      </c>
      <c r="AD266" s="145">
        <f>IF(Valores!$C$34*D266&gt;Valores!$F$34,Valores!$F$34,Valores!$C$34*D266)</f>
        <v>126.59046400000003</v>
      </c>
      <c r="AE266" s="149">
        <v>0</v>
      </c>
      <c r="AF266" s="145">
        <f>INT(((AE266*Valores!$C$2)*100)+0.5)/100</f>
        <v>0</v>
      </c>
      <c r="AG266" s="145">
        <f>IF($H$5="NO",IF(Valores!$D$59*'Escala Docente'!D266&gt;Valores!$F$59,Valores!$F$59,Valores!$D$59*'Escala Docente'!D266),IF(Valores!$D$59*'Escala Docente'!D266&gt;Valores!$F$59,Valores!$F$59,Valores!$D$59*'Escala Docente'!D266)/2)</f>
        <v>514.94560000000001</v>
      </c>
      <c r="AH266" s="145">
        <f>IF($H$5="NO",IF(Valores!$D$61*D266&gt;Valores!$F$61,Valores!$F$61,Valores!$D$61*D266),IF(Valores!$D$61*D266&gt;Valores!$F$61,Valores!$F$61,Valores!$D$61*D266)/2)</f>
        <v>147.13980000000001</v>
      </c>
      <c r="AI266" s="151">
        <f t="shared" si="52"/>
        <v>28201.962324</v>
      </c>
      <c r="AJ266" s="159">
        <f>IF(Valores!$C$37*D266&gt;Valores!$F$37,Valores!$F$37,Valores!$C$37*D266)</f>
        <v>1326.0100000000002</v>
      </c>
      <c r="AK266" s="148">
        <f>IF(Valores!$C$11*D266&gt;Valores!$F$11,Valores!$F$11,Valores!$C$11*D266)</f>
        <v>0</v>
      </c>
      <c r="AL266" s="148">
        <f>IF(Valores!$C$87*D266&gt;Valores!$C$86,Valores!$C$86,Valores!$C$87*D266)</f>
        <v>3087.5</v>
      </c>
      <c r="AM266" s="148"/>
      <c r="AN266" s="150">
        <f>IF(Valores!$C$58*D266&gt;Valores!$F$58,Valores!$F$58,Valores!$C$58*D266)</f>
        <v>215.745</v>
      </c>
      <c r="AO266" s="152">
        <f t="shared" si="50"/>
        <v>4413.51</v>
      </c>
      <c r="AP266" s="154">
        <f>AI266*-Valores!$C$68</f>
        <v>-3102.21585564</v>
      </c>
      <c r="AQ266" s="154">
        <f>AI266*-Valores!$C$69</f>
        <v>0</v>
      </c>
      <c r="AR266" s="147">
        <f>AI266*-Valores!$C$70</f>
        <v>-1269.0883045799999</v>
      </c>
      <c r="AS266" s="147">
        <v>-159.43</v>
      </c>
      <c r="AT266" s="147">
        <f t="shared" si="53"/>
        <v>-53.83</v>
      </c>
      <c r="AU266" s="151">
        <f t="shared" si="54"/>
        <v>28030.908163780001</v>
      </c>
      <c r="AV266" s="155"/>
      <c r="AW266" s="155">
        <f t="shared" si="45"/>
        <v>76</v>
      </c>
      <c r="AX266" s="140" t="s">
        <v>4</v>
      </c>
    </row>
    <row r="267" spans="1:50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12914.9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2359.6334999999999</v>
      </c>
      <c r="P267" s="145">
        <f t="shared" si="49"/>
        <v>0</v>
      </c>
      <c r="Q267" s="159">
        <f>Valores!$C$14*D267</f>
        <v>4772.2299999999996</v>
      </c>
      <c r="R267" s="159">
        <f>IF(D267&lt;15,(Valores!$E$4*D267),Valores!$D$4)</f>
        <v>4398.46</v>
      </c>
      <c r="S267" s="145">
        <v>0</v>
      </c>
      <c r="T267" s="148">
        <f>IF($H$5="NO",IF(Valores!$C$46*D267&gt;Valores!$C$44,Valores!$C$44,Valores!$C$46*D267),IF(Valores!$C$46*D267&gt;Valores!$C$44,Valores!$C$44,Valores!$C$46*D267)/2)</f>
        <v>1268.25</v>
      </c>
      <c r="U267" s="159">
        <f>Valores!$C$23*D267</f>
        <v>1547.7399999999998</v>
      </c>
      <c r="V267" s="145">
        <f t="shared" si="44"/>
        <v>1547.7399999999998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50">
        <f>IF((Valores!$C$33)*D267&gt;Valores!$F$33,Valores!$F$33,(Valores!$C$33)*D267)</f>
        <v>152.07295999999999</v>
      </c>
      <c r="AC267" s="145">
        <f t="shared" si="51"/>
        <v>0</v>
      </c>
      <c r="AD267" s="145">
        <f>IF(Valores!$C$34*D267&gt;Valores!$F$34,Valores!$F$34,Valores!$C$34*D267)</f>
        <v>126.59046400000003</v>
      </c>
      <c r="AE267" s="149">
        <v>94</v>
      </c>
      <c r="AF267" s="145">
        <f>INT(((AE267*Valores!$C$2)*100)+0.5)/100</f>
        <v>808.79</v>
      </c>
      <c r="AG267" s="145">
        <f>IF($H$5="NO",IF(Valores!$D$59*'Escala Docente'!D267&gt;Valores!$F$59,Valores!$F$59,Valores!$D$59*'Escala Docente'!D267),IF(Valores!$D$59*'Escala Docente'!D267&gt;Valores!$F$59,Valores!$F$59,Valores!$D$59*'Escala Docente'!D267)/2)</f>
        <v>514.94560000000001</v>
      </c>
      <c r="AH267" s="145">
        <f>IF($H$5="NO",IF(Valores!$D$61*D267&gt;Valores!$F$61,Valores!$F$61,Valores!$D$61*D267),IF(Valores!$D$61*D267&gt;Valores!$F$61,Valores!$F$61,Valores!$D$61*D267)/2)</f>
        <v>147.13980000000001</v>
      </c>
      <c r="AI267" s="151">
        <f t="shared" si="52"/>
        <v>29010.752324000001</v>
      </c>
      <c r="AJ267" s="159">
        <f>IF(Valores!$C$37*D267&gt;Valores!$F$37,Valores!$F$37,Valores!$C$37*D267)</f>
        <v>1326.0100000000002</v>
      </c>
      <c r="AK267" s="148">
        <f>IF(Valores!$C$11*D267&gt;Valores!$F$11,Valores!$F$11,Valores!$C$11*D267)</f>
        <v>0</v>
      </c>
      <c r="AL267" s="148">
        <f>IF(Valores!$C$87*D267&gt;Valores!$C$86,Valores!$C$86,Valores!$C$87*D267)</f>
        <v>3087.5</v>
      </c>
      <c r="AM267" s="148"/>
      <c r="AN267" s="150">
        <f>IF(Valores!$C$58*D267&gt;Valores!$F$58,Valores!$F$58,Valores!$C$58*D267)</f>
        <v>215.745</v>
      </c>
      <c r="AO267" s="152">
        <f t="shared" si="50"/>
        <v>4413.51</v>
      </c>
      <c r="AP267" s="154">
        <f>AI267*-Valores!$C$68</f>
        <v>-3191.1827556400003</v>
      </c>
      <c r="AQ267" s="154">
        <f>AI267*-Valores!$C$69</f>
        <v>0</v>
      </c>
      <c r="AR267" s="147">
        <f>AI267*-Valores!$C$70</f>
        <v>-1305.4838545800001</v>
      </c>
      <c r="AS267" s="147">
        <v>-159.43</v>
      </c>
      <c r="AT267" s="147">
        <f t="shared" si="53"/>
        <v>-53.83</v>
      </c>
      <c r="AU267" s="151">
        <f t="shared" si="54"/>
        <v>28714.335713779998</v>
      </c>
      <c r="AV267" s="155"/>
      <c r="AW267" s="155">
        <f t="shared" si="45"/>
        <v>76</v>
      </c>
      <c r="AX267" s="140" t="s">
        <v>4</v>
      </c>
    </row>
    <row r="268" spans="1:50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13594.64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2483.826</v>
      </c>
      <c r="P268" s="145">
        <f t="shared" si="49"/>
        <v>0</v>
      </c>
      <c r="Q268" s="159">
        <f>Valores!$C$14*D268</f>
        <v>5023.3999999999996</v>
      </c>
      <c r="R268" s="159">
        <f>IF(D268&lt;15,(Valores!$E$4*D268),Valores!$D$4)</f>
        <v>4398.46</v>
      </c>
      <c r="S268" s="145">
        <v>0</v>
      </c>
      <c r="T268" s="148">
        <f>IF($H$5="NO",IF(Valores!$C$46*D268&gt;Valores!$C$44,Valores!$C$44,Valores!$C$46*D268),IF(Valores!$C$46*D268&gt;Valores!$C$44,Valores!$C$44,Valores!$C$46*D268)/2)</f>
        <v>1335</v>
      </c>
      <c r="U268" s="159">
        <f>Valores!$C$23*D268</f>
        <v>1629.1999999999998</v>
      </c>
      <c r="V268" s="145">
        <f t="shared" si="44"/>
        <v>1629.1999999999998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50">
        <f>IF((Valores!$C$33)*D268&gt;Valores!$F$33,Valores!$F$33,(Valores!$C$33)*D268)</f>
        <v>160.07679999999999</v>
      </c>
      <c r="AC268" s="145">
        <f t="shared" si="51"/>
        <v>0</v>
      </c>
      <c r="AD268" s="145">
        <f>IF(Valores!$C$34*D268&gt;Valores!$F$34,Valores!$F$34,Valores!$C$34*D268)</f>
        <v>133.25312000000002</v>
      </c>
      <c r="AE268" s="149">
        <v>0</v>
      </c>
      <c r="AF268" s="145">
        <f>INT(((AE268*Valores!$C$2)*100)+0.5)/100</f>
        <v>0</v>
      </c>
      <c r="AG268" s="145">
        <f>IF($H$5="NO",IF(Valores!$D$59*'Escala Docente'!D268&gt;Valores!$F$59,Valores!$F$59,Valores!$D$59*'Escala Docente'!D268),IF(Valores!$D$59*'Escala Docente'!D268&gt;Valores!$F$59,Valores!$F$59,Valores!$D$59*'Escala Docente'!D268)/2)</f>
        <v>542.048</v>
      </c>
      <c r="AH268" s="145">
        <f>IF($H$5="NO",IF(Valores!$D$61*D268&gt;Valores!$F$61,Valores!$F$61,Valores!$D$61*D268),IF(Valores!$D$61*D268&gt;Valores!$F$61,Valores!$F$61,Valores!$D$61*D268)/2)</f>
        <v>154.88400000000001</v>
      </c>
      <c r="AI268" s="151">
        <f t="shared" si="52"/>
        <v>29454.787920000002</v>
      </c>
      <c r="AJ268" s="159">
        <f>IF(Valores!$C$37*D268&gt;Valores!$F$37,Valores!$F$37,Valores!$C$37*D268)</f>
        <v>1395.8000000000002</v>
      </c>
      <c r="AK268" s="148">
        <f>IF(Valores!$C$11*D268&gt;Valores!$F$11,Valores!$F$11,Valores!$C$11*D268)</f>
        <v>0</v>
      </c>
      <c r="AL268" s="148">
        <f>IF(Valores!$C$87*D268&gt;Valores!$C$86,Valores!$C$86,Valores!$C$87*D268)</f>
        <v>3250</v>
      </c>
      <c r="AM268" s="148"/>
      <c r="AN268" s="150">
        <f>IF(Valores!$C$58*D268&gt;Valores!$F$58,Valores!$F$58,Valores!$C$58*D268)</f>
        <v>227.10000000000002</v>
      </c>
      <c r="AO268" s="152">
        <f t="shared" si="50"/>
        <v>4645.8</v>
      </c>
      <c r="AP268" s="154">
        <f>AI268*-Valores!$C$68</f>
        <v>-3240.0266712000002</v>
      </c>
      <c r="AQ268" s="154">
        <f>AI268*-Valores!$C$69</f>
        <v>0</v>
      </c>
      <c r="AR268" s="147">
        <f>AI268*-Valores!$C$70</f>
        <v>-1325.4654564</v>
      </c>
      <c r="AS268" s="147">
        <v>-159.43</v>
      </c>
      <c r="AT268" s="147">
        <f t="shared" si="53"/>
        <v>-53.83</v>
      </c>
      <c r="AU268" s="151">
        <f t="shared" si="54"/>
        <v>29321.835792400001</v>
      </c>
      <c r="AV268" s="155"/>
      <c r="AW268" s="155">
        <f t="shared" si="45"/>
        <v>80</v>
      </c>
      <c r="AX268" s="140" t="s">
        <v>4</v>
      </c>
    </row>
    <row r="269" spans="1:50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13594.64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2483.826</v>
      </c>
      <c r="P269" s="145">
        <f t="shared" si="49"/>
        <v>0</v>
      </c>
      <c r="Q269" s="159">
        <f>Valores!$C$14*D269</f>
        <v>5023.3999999999996</v>
      </c>
      <c r="R269" s="159">
        <f>IF(D269&lt;15,(Valores!$E$4*D269),Valores!$D$4)</f>
        <v>4398.46</v>
      </c>
      <c r="S269" s="145">
        <v>0</v>
      </c>
      <c r="T269" s="148">
        <f>IF($H$5="NO",IF(Valores!$C$46*D269&gt;Valores!$C$44,Valores!$C$44,Valores!$C$46*D269),IF(Valores!$C$46*D269&gt;Valores!$C$44,Valores!$C$44,Valores!$C$46*D269)/2)</f>
        <v>1335</v>
      </c>
      <c r="U269" s="159">
        <f>Valores!$C$23*D269</f>
        <v>1629.1999999999998</v>
      </c>
      <c r="V269" s="145">
        <f t="shared" si="44"/>
        <v>1629.1999999999998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50">
        <f>IF((Valores!$C$33)*D269&gt;Valores!$F$33,Valores!$F$33,(Valores!$C$33)*D269)</f>
        <v>160.07679999999999</v>
      </c>
      <c r="AC269" s="145">
        <f t="shared" si="51"/>
        <v>0</v>
      </c>
      <c r="AD269" s="145">
        <f>IF(Valores!$C$34*D269&gt;Valores!$F$34,Valores!$F$34,Valores!$C$34*D269)</f>
        <v>133.25312000000002</v>
      </c>
      <c r="AE269" s="149">
        <v>94</v>
      </c>
      <c r="AF269" s="145">
        <f>INT(((AE269*Valores!$C$2)*100)+0.5)/100</f>
        <v>808.79</v>
      </c>
      <c r="AG269" s="145">
        <f>IF($H$5="NO",IF(Valores!$D$59*'Escala Docente'!D269&gt;Valores!$F$59,Valores!$F$59,Valores!$D$59*'Escala Docente'!D269),IF(Valores!$D$59*'Escala Docente'!D269&gt;Valores!$F$59,Valores!$F$59,Valores!$D$59*'Escala Docente'!D269)/2)</f>
        <v>542.048</v>
      </c>
      <c r="AH269" s="145">
        <f>IF($H$5="NO",IF(Valores!$D$61*D269&gt;Valores!$F$61,Valores!$F$61,Valores!$D$61*D269),IF(Valores!$D$61*D269&gt;Valores!$F$61,Valores!$F$61,Valores!$D$61*D269)/2)</f>
        <v>154.88400000000001</v>
      </c>
      <c r="AI269" s="151">
        <f t="shared" si="52"/>
        <v>30263.577920000003</v>
      </c>
      <c r="AJ269" s="159">
        <f>IF(Valores!$C$37*D269&gt;Valores!$F$37,Valores!$F$37,Valores!$C$37*D269)</f>
        <v>1395.8000000000002</v>
      </c>
      <c r="AK269" s="148">
        <f>IF(Valores!$C$11*D269&gt;Valores!$F$11,Valores!$F$11,Valores!$C$11*D269)</f>
        <v>0</v>
      </c>
      <c r="AL269" s="148">
        <f>IF(Valores!$C$87*D269&gt;Valores!$C$86,Valores!$C$86,Valores!$C$87*D269)</f>
        <v>3250</v>
      </c>
      <c r="AM269" s="148"/>
      <c r="AN269" s="150">
        <f>IF(Valores!$C$58*D269&gt;Valores!$F$58,Valores!$F$58,Valores!$C$58*D269)</f>
        <v>227.10000000000002</v>
      </c>
      <c r="AO269" s="152">
        <f t="shared" si="50"/>
        <v>4645.8</v>
      </c>
      <c r="AP269" s="154">
        <f>AI269*-Valores!$C$68</f>
        <v>-3328.9935712000006</v>
      </c>
      <c r="AQ269" s="154">
        <f>AI269*-Valores!$C$69</f>
        <v>0</v>
      </c>
      <c r="AR269" s="147">
        <f>AI269*-Valores!$C$70</f>
        <v>-1361.8610064000002</v>
      </c>
      <c r="AS269" s="147">
        <v>-159.43</v>
      </c>
      <c r="AT269" s="147">
        <f t="shared" si="53"/>
        <v>-53.83</v>
      </c>
      <c r="AU269" s="151">
        <f t="shared" si="54"/>
        <v>30005.263342400001</v>
      </c>
      <c r="AV269" s="155"/>
      <c r="AW269" s="155">
        <f t="shared" si="45"/>
        <v>80</v>
      </c>
      <c r="AX269" s="140" t="s">
        <v>4</v>
      </c>
    </row>
    <row r="270" spans="1:50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14274.37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2608.0169999999998</v>
      </c>
      <c r="P270" s="145">
        <f t="shared" si="49"/>
        <v>0</v>
      </c>
      <c r="Q270" s="159">
        <f>Valores!$C$14*D270</f>
        <v>5274.57</v>
      </c>
      <c r="R270" s="159">
        <f>IF(D270&lt;15,(Valores!$E$4*D270),Valores!$D$4)</f>
        <v>4398.46</v>
      </c>
      <c r="S270" s="145">
        <v>0</v>
      </c>
      <c r="T270" s="148">
        <f>IF($H$5="NO",IF(Valores!$C$46*D270&gt;Valores!$C$44,Valores!$C$44,Valores!$C$46*D270),IF(Valores!$C$46*D270&gt;Valores!$C$44,Valores!$C$44,Valores!$C$46*D270)/2)</f>
        <v>1401.75</v>
      </c>
      <c r="U270" s="159">
        <f>Valores!$C$23*D270</f>
        <v>1710.6599999999999</v>
      </c>
      <c r="V270" s="145">
        <f t="shared" si="44"/>
        <v>1710.6599999999999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50">
        <f>IF((Valores!$C$33)*D270&gt;Valores!$F$33,Valores!$F$33,(Valores!$C$33)*D270)</f>
        <v>168.08064000000002</v>
      </c>
      <c r="AC270" s="145">
        <f t="shared" si="51"/>
        <v>0</v>
      </c>
      <c r="AD270" s="145">
        <f>IF(Valores!$C$34*D270&gt;Valores!$F$34,Valores!$F$34,Valores!$C$34*D270)</f>
        <v>139.91577600000002</v>
      </c>
      <c r="AE270" s="149">
        <v>0</v>
      </c>
      <c r="AF270" s="145">
        <f>INT(((AE270*Valores!$C$2)*100)+0.5)/100</f>
        <v>0</v>
      </c>
      <c r="AG270" s="145">
        <f>IF($H$5="NO",IF(Valores!$D$59*'Escala Docente'!D270&gt;Valores!$F$59,Valores!$F$59,Valores!$D$59*'Escala Docente'!D270),IF(Valores!$D$59*'Escala Docente'!D270&gt;Valores!$F$59,Valores!$F$59,Valores!$D$59*'Escala Docente'!D270)/2)</f>
        <v>569.15039999999999</v>
      </c>
      <c r="AH270" s="145">
        <f>IF($H$5="NO",IF(Valores!$D$61*D270&gt;Valores!$F$61,Valores!$F$61,Valores!$D$61*D270),IF(Valores!$D$61*D270&gt;Valores!$F$61,Valores!$F$61,Valores!$D$61*D270)/2)</f>
        <v>162.62819999999999</v>
      </c>
      <c r="AI270" s="151">
        <f t="shared" si="52"/>
        <v>30707.602016000001</v>
      </c>
      <c r="AJ270" s="159">
        <f>IF(Valores!$C$37*D270&gt;Valores!$F$37,Valores!$F$37,Valores!$C$37*D270)</f>
        <v>1465.5900000000001</v>
      </c>
      <c r="AK270" s="148">
        <f>IF(Valores!$C$11*D270&gt;Valores!$F$11,Valores!$F$11,Valores!$C$11*D270)</f>
        <v>0</v>
      </c>
      <c r="AL270" s="148">
        <f>IF(Valores!$C$87*D270&gt;Valores!$C$86,Valores!$C$86,Valores!$C$87*D270)</f>
        <v>3412.5</v>
      </c>
      <c r="AM270" s="148"/>
      <c r="AN270" s="150">
        <f>IF(Valores!$C$58*D270&gt;Valores!$F$58,Valores!$F$58,Valores!$C$58*D270)</f>
        <v>238.45500000000001</v>
      </c>
      <c r="AO270" s="152">
        <f t="shared" si="50"/>
        <v>4878.09</v>
      </c>
      <c r="AP270" s="154">
        <f>AI270*-Valores!$C$68</f>
        <v>-3377.8362217600002</v>
      </c>
      <c r="AQ270" s="154">
        <f>AI270*-Valores!$C$69</f>
        <v>0</v>
      </c>
      <c r="AR270" s="147">
        <f>AI270*-Valores!$C$70</f>
        <v>-1381.84209072</v>
      </c>
      <c r="AS270" s="147">
        <v>-159.43</v>
      </c>
      <c r="AT270" s="147">
        <f t="shared" si="53"/>
        <v>-53.83</v>
      </c>
      <c r="AU270" s="151">
        <f t="shared" si="54"/>
        <v>30612.75370352</v>
      </c>
      <c r="AV270" s="155"/>
      <c r="AW270" s="155">
        <f t="shared" si="45"/>
        <v>84</v>
      </c>
      <c r="AX270" s="140" t="s">
        <v>4</v>
      </c>
    </row>
    <row r="271" spans="1:50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14274.37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2608.0169999999998</v>
      </c>
      <c r="P271" s="145">
        <f t="shared" si="49"/>
        <v>0</v>
      </c>
      <c r="Q271" s="159">
        <f>Valores!$C$14*D271</f>
        <v>5274.57</v>
      </c>
      <c r="R271" s="159">
        <f>IF(D271&lt;15,(Valores!$E$4*D271),Valores!$D$4)</f>
        <v>4398.46</v>
      </c>
      <c r="S271" s="145">
        <v>0</v>
      </c>
      <c r="T271" s="148">
        <f>IF($H$5="NO",IF(Valores!$C$46*D271&gt;Valores!$C$44,Valores!$C$44,Valores!$C$46*D271),IF(Valores!$C$46*D271&gt;Valores!$C$44,Valores!$C$44,Valores!$C$46*D271)/2)</f>
        <v>1401.75</v>
      </c>
      <c r="U271" s="159">
        <f>Valores!$C$23*D271</f>
        <v>1710.6599999999999</v>
      </c>
      <c r="V271" s="145">
        <f t="shared" si="44"/>
        <v>1710.6599999999999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50">
        <f>IF((Valores!$C$33)*D271&gt;Valores!$F$33,Valores!$F$33,(Valores!$C$33)*D271)</f>
        <v>168.08064000000002</v>
      </c>
      <c r="AC271" s="145">
        <f t="shared" si="51"/>
        <v>0</v>
      </c>
      <c r="AD271" s="145">
        <f>IF(Valores!$C$34*D271&gt;Valores!$F$34,Valores!$F$34,Valores!$C$34*D271)</f>
        <v>139.91577600000002</v>
      </c>
      <c r="AE271" s="149">
        <v>94</v>
      </c>
      <c r="AF271" s="145">
        <f>INT(((AE271*Valores!$C$2)*100)+0.5)/100</f>
        <v>808.79</v>
      </c>
      <c r="AG271" s="145">
        <f>IF($H$5="NO",IF(Valores!$D$59*'Escala Docente'!D271&gt;Valores!$F$59,Valores!$F$59,Valores!$D$59*'Escala Docente'!D271),IF(Valores!$D$59*'Escala Docente'!D271&gt;Valores!$F$59,Valores!$F$59,Valores!$D$59*'Escala Docente'!D271)/2)</f>
        <v>569.15039999999999</v>
      </c>
      <c r="AH271" s="145">
        <f>IF($H$5="NO",IF(Valores!$D$61*D271&gt;Valores!$F$61,Valores!$F$61,Valores!$D$61*D271),IF(Valores!$D$61*D271&gt;Valores!$F$61,Valores!$F$61,Valores!$D$61*D271)/2)</f>
        <v>162.62819999999999</v>
      </c>
      <c r="AI271" s="151">
        <f t="shared" si="52"/>
        <v>31516.392016000002</v>
      </c>
      <c r="AJ271" s="159">
        <f>IF(Valores!$C$37*D271&gt;Valores!$F$37,Valores!$F$37,Valores!$C$37*D271)</f>
        <v>1465.5900000000001</v>
      </c>
      <c r="AK271" s="148">
        <f>IF(Valores!$C$11*D271&gt;Valores!$F$11,Valores!$F$11,Valores!$C$11*D271)</f>
        <v>0</v>
      </c>
      <c r="AL271" s="148">
        <f>IF(Valores!$C$87*D271&gt;Valores!$C$86,Valores!$C$86,Valores!$C$87*D271)</f>
        <v>3412.5</v>
      </c>
      <c r="AM271" s="148"/>
      <c r="AN271" s="150">
        <f>IF(Valores!$C$58*D271&gt;Valores!$F$58,Valores!$F$58,Valores!$C$58*D271)</f>
        <v>238.45500000000001</v>
      </c>
      <c r="AO271" s="152">
        <f t="shared" si="50"/>
        <v>4878.09</v>
      </c>
      <c r="AP271" s="154">
        <f>AI271*-Valores!$C$68</f>
        <v>-3466.8031217600001</v>
      </c>
      <c r="AQ271" s="154">
        <f>AI271*-Valores!$C$69</f>
        <v>0</v>
      </c>
      <c r="AR271" s="147">
        <f>AI271*-Valores!$C$70</f>
        <v>-1418.2376407199999</v>
      </c>
      <c r="AS271" s="147">
        <v>-159.43</v>
      </c>
      <c r="AT271" s="147">
        <f t="shared" si="53"/>
        <v>-53.83</v>
      </c>
      <c r="AU271" s="151">
        <f t="shared" si="54"/>
        <v>31296.181253520001</v>
      </c>
      <c r="AV271" s="155"/>
      <c r="AW271" s="155">
        <f t="shared" si="45"/>
        <v>84</v>
      </c>
      <c r="AX271" s="140" t="s">
        <v>4</v>
      </c>
    </row>
    <row r="272" spans="1:50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14954.1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2732.2080000000001</v>
      </c>
      <c r="P272" s="145">
        <f t="shared" si="49"/>
        <v>0</v>
      </c>
      <c r="Q272" s="159">
        <f>Valores!$C$14*D272</f>
        <v>5525.74</v>
      </c>
      <c r="R272" s="159">
        <f>IF(D272&lt;15,(Valores!$E$4*D272),Valores!$D$4)</f>
        <v>4398.46</v>
      </c>
      <c r="S272" s="145">
        <v>0</v>
      </c>
      <c r="T272" s="148">
        <f>IF($H$5="NO",IF(Valores!$C$46*D272&gt;Valores!$C$44,Valores!$C$44,Valores!$C$46*D272),IF(Valores!$C$46*D272&gt;Valores!$C$44,Valores!$C$44,Valores!$C$46*D272)/2)</f>
        <v>1468.5</v>
      </c>
      <c r="U272" s="159">
        <f>Valores!$C$23*D272</f>
        <v>1792.12</v>
      </c>
      <c r="V272" s="145">
        <f t="shared" si="44"/>
        <v>1792.12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50">
        <f>IF((Valores!$C$33)*D272&gt;Valores!$F$33,Valores!$F$33,(Valores!$C$33)*D272)</f>
        <v>176.08448000000001</v>
      </c>
      <c r="AC272" s="145">
        <f t="shared" si="51"/>
        <v>0</v>
      </c>
      <c r="AD272" s="145">
        <f>IF(Valores!$C$34*D272&gt;Valores!$F$34,Valores!$F$34,Valores!$C$34*D272)</f>
        <v>146.57843200000002</v>
      </c>
      <c r="AE272" s="149">
        <v>0</v>
      </c>
      <c r="AF272" s="145">
        <f>INT(((AE272*Valores!$C$2)*100)+0.5)/100</f>
        <v>0</v>
      </c>
      <c r="AG272" s="145">
        <f>IF($H$5="NO",IF(Valores!$D$59*'Escala Docente'!D272&gt;Valores!$F$59,Valores!$F$59,Valores!$D$59*'Escala Docente'!D272),IF(Valores!$D$59*'Escala Docente'!D272&gt;Valores!$F$59,Valores!$F$59,Valores!$D$59*'Escala Docente'!D272)/2)</f>
        <v>596.25279999999998</v>
      </c>
      <c r="AH272" s="145">
        <f>IF($H$5="NO",IF(Valores!$D$61*D272&gt;Valores!$F$61,Valores!$F$61,Valores!$D$61*D272),IF(Valores!$D$61*D272&gt;Valores!$F$61,Valores!$F$61,Valores!$D$61*D272)/2)</f>
        <v>170.3724</v>
      </c>
      <c r="AI272" s="151">
        <f t="shared" si="52"/>
        <v>31960.416111999999</v>
      </c>
      <c r="AJ272" s="159">
        <f>IF(Valores!$C$37*D272&gt;Valores!$F$37,Valores!$F$37,Valores!$C$37*D272)</f>
        <v>1535.38</v>
      </c>
      <c r="AK272" s="148">
        <f>IF(Valores!$C$11*D272&gt;Valores!$F$11,Valores!$F$11,Valores!$C$11*D272)</f>
        <v>0</v>
      </c>
      <c r="AL272" s="148">
        <f>IF(Valores!$C$87*D272&gt;Valores!$C$86,Valores!$C$86,Valores!$C$87*D272)</f>
        <v>3575</v>
      </c>
      <c r="AM272" s="148"/>
      <c r="AN272" s="150">
        <f>IF(Valores!$C$58*D272&gt;Valores!$F$58,Valores!$F$58,Valores!$C$58*D272)</f>
        <v>249.81</v>
      </c>
      <c r="AO272" s="152">
        <f t="shared" si="50"/>
        <v>5110.38</v>
      </c>
      <c r="AP272" s="154">
        <f>AI272*-Valores!$C$68</f>
        <v>-3515.6457723200001</v>
      </c>
      <c r="AQ272" s="154">
        <f>AI272*-Valores!$C$69</f>
        <v>0</v>
      </c>
      <c r="AR272" s="147">
        <f>AI272*-Valores!$C$70</f>
        <v>-1438.21872504</v>
      </c>
      <c r="AS272" s="147">
        <v>-159.43</v>
      </c>
      <c r="AT272" s="147">
        <f t="shared" si="53"/>
        <v>-53.83</v>
      </c>
      <c r="AU272" s="151">
        <f t="shared" si="54"/>
        <v>31903.671614639992</v>
      </c>
      <c r="AV272" s="155"/>
      <c r="AW272" s="155">
        <f t="shared" si="45"/>
        <v>88</v>
      </c>
      <c r="AX272" s="140" t="s">
        <v>4</v>
      </c>
    </row>
    <row r="273" spans="1:50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14954.1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2732.2080000000001</v>
      </c>
      <c r="P273" s="145">
        <f t="shared" si="49"/>
        <v>0</v>
      </c>
      <c r="Q273" s="159">
        <f>Valores!$C$14*D273</f>
        <v>5525.74</v>
      </c>
      <c r="R273" s="159">
        <f>IF(D273&lt;15,(Valores!$E$4*D273),Valores!$D$4)</f>
        <v>4398.46</v>
      </c>
      <c r="S273" s="145">
        <v>0</v>
      </c>
      <c r="T273" s="148">
        <f>IF($H$5="NO",IF(Valores!$C$46*D273&gt;Valores!$C$44,Valores!$C$44,Valores!$C$46*D273),IF(Valores!$C$46*D273&gt;Valores!$C$44,Valores!$C$44,Valores!$C$46*D273)/2)</f>
        <v>1468.5</v>
      </c>
      <c r="U273" s="159">
        <f>Valores!$C$23*D273</f>
        <v>1792.12</v>
      </c>
      <c r="V273" s="145">
        <f t="shared" si="44"/>
        <v>1792.12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50">
        <f>IF((Valores!$C$33)*D273&gt;Valores!$F$33,Valores!$F$33,(Valores!$C$33)*D273)</f>
        <v>176.08448000000001</v>
      </c>
      <c r="AC273" s="145">
        <f t="shared" si="51"/>
        <v>0</v>
      </c>
      <c r="AD273" s="145">
        <f>IF(Valores!$C$34*D273&gt;Valores!$F$34,Valores!$F$34,Valores!$C$34*D273)</f>
        <v>146.57843200000002</v>
      </c>
      <c r="AE273" s="149">
        <v>94</v>
      </c>
      <c r="AF273" s="145">
        <f>INT(((AE273*Valores!$C$2)*100)+0.5)/100</f>
        <v>808.79</v>
      </c>
      <c r="AG273" s="145">
        <f>IF($H$5="NO",IF(Valores!$D$59*'Escala Docente'!D273&gt;Valores!$F$59,Valores!$F$59,Valores!$D$59*'Escala Docente'!D273),IF(Valores!$D$59*'Escala Docente'!D273&gt;Valores!$F$59,Valores!$F$59,Valores!$D$59*'Escala Docente'!D273)/2)</f>
        <v>596.25279999999998</v>
      </c>
      <c r="AH273" s="145">
        <f>IF($H$5="NO",IF(Valores!$D$61*D273&gt;Valores!$F$61,Valores!$F$61,Valores!$D$61*D273),IF(Valores!$D$61*D273&gt;Valores!$F$61,Valores!$F$61,Valores!$D$61*D273)/2)</f>
        <v>170.3724</v>
      </c>
      <c r="AI273" s="151">
        <f t="shared" si="52"/>
        <v>32769.206112</v>
      </c>
      <c r="AJ273" s="159">
        <f>IF(Valores!$C$37*D273&gt;Valores!$F$37,Valores!$F$37,Valores!$C$37*D273)</f>
        <v>1535.38</v>
      </c>
      <c r="AK273" s="148">
        <f>IF(Valores!$C$11*D273&gt;Valores!$F$11,Valores!$F$11,Valores!$C$11*D273)</f>
        <v>0</v>
      </c>
      <c r="AL273" s="148">
        <f>IF(Valores!$C$87*D273&gt;Valores!$C$86,Valores!$C$86,Valores!$C$87*D273)</f>
        <v>3575</v>
      </c>
      <c r="AM273" s="148"/>
      <c r="AN273" s="150">
        <f>IF(Valores!$C$58*D273&gt;Valores!$F$58,Valores!$F$58,Valores!$C$58*D273)</f>
        <v>249.81</v>
      </c>
      <c r="AO273" s="152">
        <f t="shared" si="50"/>
        <v>5110.38</v>
      </c>
      <c r="AP273" s="154">
        <f>AI273*-Valores!$C$68</f>
        <v>-3604.61267232</v>
      </c>
      <c r="AQ273" s="154">
        <f>AI273*-Valores!$C$69</f>
        <v>0</v>
      </c>
      <c r="AR273" s="147">
        <f>AI273*-Valores!$C$70</f>
        <v>-1474.6142750399999</v>
      </c>
      <c r="AS273" s="147">
        <v>-159.43</v>
      </c>
      <c r="AT273" s="147">
        <f t="shared" si="53"/>
        <v>-53.83</v>
      </c>
      <c r="AU273" s="151">
        <f t="shared" si="54"/>
        <v>32587.099164639993</v>
      </c>
      <c r="AV273" s="155"/>
      <c r="AW273" s="155">
        <f t="shared" si="45"/>
        <v>88</v>
      </c>
      <c r="AX273" s="140" t="s">
        <v>4</v>
      </c>
    </row>
    <row r="274" spans="1:50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15633.83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2856.3989999999999</v>
      </c>
      <c r="P274" s="145">
        <f t="shared" si="49"/>
        <v>0</v>
      </c>
      <c r="Q274" s="159">
        <f>Valores!$C$14*D274</f>
        <v>5776.91</v>
      </c>
      <c r="R274" s="159">
        <f>IF(D274&lt;15,(Valores!$E$4*D274),Valores!$D$4)</f>
        <v>4398.46</v>
      </c>
      <c r="S274" s="145">
        <v>0</v>
      </c>
      <c r="T274" s="148">
        <f>IF($H$5="NO",IF(Valores!$C$46*D274&gt;Valores!$C$44,Valores!$C$44,Valores!$C$46*D274),IF(Valores!$C$46*D274&gt;Valores!$C$44,Valores!$C$44,Valores!$C$46*D274)/2)</f>
        <v>1535.25</v>
      </c>
      <c r="U274" s="159">
        <f>Valores!$C$23*D274</f>
        <v>1873.58</v>
      </c>
      <c r="V274" s="145">
        <f t="shared" si="44"/>
        <v>1873.58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50">
        <f>IF((Valores!$C$33)*D274&gt;Valores!$F$33,Valores!$F$33,(Valores!$C$33)*D274)</f>
        <v>184.08832000000001</v>
      </c>
      <c r="AC274" s="145">
        <f t="shared" si="51"/>
        <v>0</v>
      </c>
      <c r="AD274" s="145">
        <f>IF(Valores!$C$34*D274&gt;Valores!$F$34,Valores!$F$34,Valores!$C$34*D274)</f>
        <v>153.24108800000002</v>
      </c>
      <c r="AE274" s="149">
        <v>0</v>
      </c>
      <c r="AF274" s="145">
        <f>INT(((AE274*Valores!$C$2)*100)+0.5)/100</f>
        <v>0</v>
      </c>
      <c r="AG274" s="145">
        <f>IF($H$5="NO",IF(Valores!$D$59*'Escala Docente'!D274&gt;Valores!$F$59,Valores!$F$59,Valores!$D$59*'Escala Docente'!D274),IF(Valores!$D$59*'Escala Docente'!D274&gt;Valores!$F$59,Valores!$F$59,Valores!$D$59*'Escala Docente'!D274)/2)</f>
        <v>623.35519999999997</v>
      </c>
      <c r="AH274" s="145">
        <f>IF($H$5="NO",IF(Valores!$D$61*D274&gt;Valores!$F$61,Valores!$F$61,Valores!$D$61*D274),IF(Valores!$D$61*D274&gt;Valores!$F$61,Valores!$F$61,Valores!$D$61*D274)/2)</f>
        <v>178.11660000000001</v>
      </c>
      <c r="AI274" s="151">
        <f t="shared" si="52"/>
        <v>33213.230207999994</v>
      </c>
      <c r="AJ274" s="159">
        <f>IF(Valores!$C$37*D274&gt;Valores!$F$37,Valores!$F$37,Valores!$C$37*D274)</f>
        <v>1605.17</v>
      </c>
      <c r="AK274" s="148">
        <f>IF(Valores!$C$11*D274&gt;Valores!$F$11,Valores!$F$11,Valores!$C$11*D274)</f>
        <v>0</v>
      </c>
      <c r="AL274" s="148">
        <f>IF(Valores!$C$87*D274&gt;Valores!$C$86,Valores!$C$86,Valores!$C$87*D274)</f>
        <v>3737.5</v>
      </c>
      <c r="AM274" s="148"/>
      <c r="AN274" s="150">
        <f>IF(Valores!$C$58*D274&gt;Valores!$F$58,Valores!$F$58,Valores!$C$58*D274)</f>
        <v>261.16500000000002</v>
      </c>
      <c r="AO274" s="152">
        <f t="shared" si="50"/>
        <v>5342.67</v>
      </c>
      <c r="AP274" s="154">
        <f>AI274*-Valores!$C$68</f>
        <v>-3653.4553228799991</v>
      </c>
      <c r="AQ274" s="154">
        <f>AI274*-Valores!$C$69</f>
        <v>0</v>
      </c>
      <c r="AR274" s="147">
        <f>AI274*-Valores!$C$70</f>
        <v>-1494.5953593599997</v>
      </c>
      <c r="AS274" s="147">
        <v>-159.43</v>
      </c>
      <c r="AT274" s="147">
        <f t="shared" si="53"/>
        <v>-53.83</v>
      </c>
      <c r="AU274" s="151">
        <f t="shared" si="54"/>
        <v>33194.589525759991</v>
      </c>
      <c r="AV274" s="155"/>
      <c r="AW274" s="155">
        <f t="shared" si="45"/>
        <v>92</v>
      </c>
      <c r="AX274" s="140" t="s">
        <v>8</v>
      </c>
    </row>
    <row r="275" spans="1:50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15633.83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2856.3989999999999</v>
      </c>
      <c r="P275" s="145">
        <f t="shared" si="49"/>
        <v>0</v>
      </c>
      <c r="Q275" s="159">
        <f>Valores!$C$14*D275</f>
        <v>5776.91</v>
      </c>
      <c r="R275" s="159">
        <f>IF(D275&lt;15,(Valores!$E$4*D275),Valores!$D$4)</f>
        <v>4398.46</v>
      </c>
      <c r="S275" s="145">
        <v>0</v>
      </c>
      <c r="T275" s="148">
        <f>IF($H$5="NO",IF(Valores!$C$46*D275&gt;Valores!$C$44,Valores!$C$44,Valores!$C$46*D275),IF(Valores!$C$46*D275&gt;Valores!$C$44,Valores!$C$44,Valores!$C$46*D275)/2)</f>
        <v>1535.25</v>
      </c>
      <c r="U275" s="159">
        <f>Valores!$C$23*D275</f>
        <v>1873.58</v>
      </c>
      <c r="V275" s="145">
        <f t="shared" si="44"/>
        <v>1873.58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50">
        <f>IF((Valores!$C$33)*D275&gt;Valores!$F$33,Valores!$F$33,(Valores!$C$33)*D275)</f>
        <v>184.08832000000001</v>
      </c>
      <c r="AC275" s="145">
        <f t="shared" si="51"/>
        <v>0</v>
      </c>
      <c r="AD275" s="145">
        <f>IF(Valores!$C$34*D275&gt;Valores!$F$34,Valores!$F$34,Valores!$C$34*D275)</f>
        <v>153.24108800000002</v>
      </c>
      <c r="AE275" s="149">
        <v>94</v>
      </c>
      <c r="AF275" s="145">
        <f>INT(((AE275*Valores!$C$2)*100)+0.5)/100</f>
        <v>808.79</v>
      </c>
      <c r="AG275" s="145">
        <f>IF($H$5="NO",IF(Valores!$D$59*'Escala Docente'!D275&gt;Valores!$F$59,Valores!$F$59,Valores!$D$59*'Escala Docente'!D275),IF(Valores!$D$59*'Escala Docente'!D275&gt;Valores!$F$59,Valores!$F$59,Valores!$D$59*'Escala Docente'!D275)/2)</f>
        <v>623.35519999999997</v>
      </c>
      <c r="AH275" s="145">
        <f>IF($H$5="NO",IF(Valores!$D$61*D275&gt;Valores!$F$61,Valores!$F$61,Valores!$D$61*D275),IF(Valores!$D$61*D275&gt;Valores!$F$61,Valores!$F$61,Valores!$D$61*D275)/2)</f>
        <v>178.11660000000001</v>
      </c>
      <c r="AI275" s="151">
        <f t="shared" si="52"/>
        <v>34022.020207999994</v>
      </c>
      <c r="AJ275" s="159">
        <f>IF(Valores!$C$37*D275&gt;Valores!$F$37,Valores!$F$37,Valores!$C$37*D275)</f>
        <v>1605.17</v>
      </c>
      <c r="AK275" s="148">
        <f>IF(Valores!$C$11*D275&gt;Valores!$F$11,Valores!$F$11,Valores!$C$11*D275)</f>
        <v>0</v>
      </c>
      <c r="AL275" s="148">
        <f>IF(Valores!$C$87*D275&gt;Valores!$C$86,Valores!$C$86,Valores!$C$87*D275)</f>
        <v>3737.5</v>
      </c>
      <c r="AM275" s="148"/>
      <c r="AN275" s="150">
        <f>IF(Valores!$C$58*D275&gt;Valores!$F$58,Valores!$F$58,Valores!$C$58*D275)</f>
        <v>261.16500000000002</v>
      </c>
      <c r="AO275" s="152">
        <f t="shared" si="50"/>
        <v>5342.67</v>
      </c>
      <c r="AP275" s="154">
        <f>AI275*-Valores!$C$68</f>
        <v>-3742.4222228799995</v>
      </c>
      <c r="AQ275" s="154">
        <f>AI275*-Valores!$C$69</f>
        <v>0</v>
      </c>
      <c r="AR275" s="147">
        <f>AI275*-Valores!$C$70</f>
        <v>-1530.9909093599997</v>
      </c>
      <c r="AS275" s="147">
        <v>-159.43</v>
      </c>
      <c r="AT275" s="147">
        <f t="shared" si="53"/>
        <v>-53.83</v>
      </c>
      <c r="AU275" s="151">
        <f t="shared" si="54"/>
        <v>33878.017075759992</v>
      </c>
      <c r="AV275" s="155"/>
      <c r="AW275" s="155">
        <f t="shared" si="45"/>
        <v>92</v>
      </c>
      <c r="AX275" s="140" t="s">
        <v>8</v>
      </c>
    </row>
    <row r="276" spans="1:50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16313.56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2980.5899999999997</v>
      </c>
      <c r="P276" s="145">
        <f t="shared" si="49"/>
        <v>0</v>
      </c>
      <c r="Q276" s="159">
        <f>Valores!$C$14*D276</f>
        <v>6028.08</v>
      </c>
      <c r="R276" s="159">
        <f>IF(D276&lt;15,(Valores!$E$4*D276),Valores!$D$4)</f>
        <v>4398.46</v>
      </c>
      <c r="S276" s="145">
        <v>0</v>
      </c>
      <c r="T276" s="148">
        <f>IF($H$5="NO",IF(Valores!$C$46*D276&gt;Valores!$C$44,Valores!$C$44,Valores!$C$46*D276),IF(Valores!$C$46*D276&gt;Valores!$C$44,Valores!$C$44,Valores!$C$46*D276)/2)</f>
        <v>1602</v>
      </c>
      <c r="U276" s="159">
        <f>Valores!$C$23*D276</f>
        <v>1955.04</v>
      </c>
      <c r="V276" s="145">
        <f t="shared" si="44"/>
        <v>1955.04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50">
        <f>IF((Valores!$C$33)*D276&gt;Valores!$F$33,Valores!$F$33,(Valores!$C$33)*D276)</f>
        <v>192.09216000000001</v>
      </c>
      <c r="AC276" s="145">
        <f t="shared" si="51"/>
        <v>0</v>
      </c>
      <c r="AD276" s="145">
        <f>IF(Valores!$C$34*D276&gt;Valores!$F$34,Valores!$F$34,Valores!$C$34*D276)</f>
        <v>159.90374400000002</v>
      </c>
      <c r="AE276" s="149">
        <v>0</v>
      </c>
      <c r="AF276" s="145">
        <f>INT(((AE276*Valores!$C$2)*100)+0.5)/100</f>
        <v>0</v>
      </c>
      <c r="AG276" s="145">
        <f>IF($H$5="NO",IF(Valores!$D$59*'Escala Docente'!D276&gt;Valores!$F$59,Valores!$F$59,Valores!$D$59*'Escala Docente'!D276),IF(Valores!$D$59*'Escala Docente'!D276&gt;Valores!$F$59,Valores!$F$59,Valores!$D$59*'Escala Docente'!D276)/2)</f>
        <v>650.45759999999996</v>
      </c>
      <c r="AH276" s="145">
        <f>IF($H$5="NO",IF(Valores!$D$61*D276&gt;Valores!$F$61,Valores!$F$61,Valores!$D$61*D276),IF(Valores!$D$61*D276&gt;Valores!$F$61,Valores!$F$61,Valores!$D$61*D276)/2)</f>
        <v>185.86080000000001</v>
      </c>
      <c r="AI276" s="151">
        <f t="shared" si="52"/>
        <v>34466.044303999995</v>
      </c>
      <c r="AJ276" s="159">
        <f>IF(Valores!$C$37*D276&gt;Valores!$F$37,Valores!$F$37,Valores!$C$37*D276)</f>
        <v>1674.96</v>
      </c>
      <c r="AK276" s="148">
        <f>IF(Valores!$C$11*D276&gt;Valores!$F$11,Valores!$F$11,Valores!$C$11*D276)</f>
        <v>0</v>
      </c>
      <c r="AL276" s="148">
        <f>IF(Valores!$C$87*D276&gt;Valores!$C$86,Valores!$C$86,Valores!$C$87*D276)</f>
        <v>3900</v>
      </c>
      <c r="AM276" s="148"/>
      <c r="AN276" s="150">
        <f>IF(Valores!$C$58*D276&gt;Valores!$F$58,Valores!$F$58,Valores!$C$58*D276)</f>
        <v>272.52</v>
      </c>
      <c r="AO276" s="152">
        <f t="shared" si="50"/>
        <v>5574.96</v>
      </c>
      <c r="AP276" s="154">
        <f>AI276*-Valores!$C$68</f>
        <v>-3791.2648734399995</v>
      </c>
      <c r="AQ276" s="154">
        <f>AI276*-Valores!$C$69</f>
        <v>0</v>
      </c>
      <c r="AR276" s="147">
        <f>AI276*-Valores!$C$70</f>
        <v>-1550.9719936799997</v>
      </c>
      <c r="AS276" s="147">
        <v>-159.43</v>
      </c>
      <c r="AT276" s="147">
        <f t="shared" si="53"/>
        <v>-53.83</v>
      </c>
      <c r="AU276" s="151">
        <f t="shared" si="54"/>
        <v>34485.507436879991</v>
      </c>
      <c r="AV276" s="155"/>
      <c r="AW276" s="155">
        <f t="shared" si="45"/>
        <v>96</v>
      </c>
      <c r="AX276" s="140" t="s">
        <v>8</v>
      </c>
    </row>
    <row r="277" spans="1:50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16313.56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2980.5899999999997</v>
      </c>
      <c r="P277" s="145">
        <f t="shared" si="49"/>
        <v>0</v>
      </c>
      <c r="Q277" s="159">
        <f>Valores!$C$14*D277</f>
        <v>6028.08</v>
      </c>
      <c r="R277" s="159">
        <f>IF(D277&lt;15,(Valores!$E$4*D277),Valores!$D$4)</f>
        <v>4398.46</v>
      </c>
      <c r="S277" s="145">
        <v>0</v>
      </c>
      <c r="T277" s="148">
        <f>IF($H$5="NO",IF(Valores!$C$46*D277&gt;Valores!$C$44,Valores!$C$44,Valores!$C$46*D277),IF(Valores!$C$46*D277&gt;Valores!$C$44,Valores!$C$44,Valores!$C$46*D277)/2)</f>
        <v>1602</v>
      </c>
      <c r="U277" s="159">
        <f>Valores!$C$23*D277</f>
        <v>1955.04</v>
      </c>
      <c r="V277" s="145">
        <f t="shared" si="44"/>
        <v>1955.04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50">
        <f>IF((Valores!$C$33)*D277&gt;Valores!$F$33,Valores!$F$33,(Valores!$C$33)*D277)</f>
        <v>192.09216000000001</v>
      </c>
      <c r="AC277" s="145">
        <f t="shared" si="51"/>
        <v>0</v>
      </c>
      <c r="AD277" s="145">
        <f>IF(Valores!$C$34*D277&gt;Valores!$F$34,Valores!$F$34,Valores!$C$34*D277)</f>
        <v>159.90374400000002</v>
      </c>
      <c r="AE277" s="149">
        <v>94</v>
      </c>
      <c r="AF277" s="145">
        <f>INT(((AE277*Valores!$C$2)*100)+0.5)/100</f>
        <v>808.79</v>
      </c>
      <c r="AG277" s="145">
        <f>IF($H$5="NO",IF(Valores!$D$59*'Escala Docente'!D277&gt;Valores!$F$59,Valores!$F$59,Valores!$D$59*'Escala Docente'!D277),IF(Valores!$D$59*'Escala Docente'!D277&gt;Valores!$F$59,Valores!$F$59,Valores!$D$59*'Escala Docente'!D277)/2)</f>
        <v>650.45759999999996</v>
      </c>
      <c r="AH277" s="145">
        <f>IF($H$5="NO",IF(Valores!$D$61*D277&gt;Valores!$F$61,Valores!$F$61,Valores!$D$61*D277),IF(Valores!$D$61*D277&gt;Valores!$F$61,Valores!$F$61,Valores!$D$61*D277)/2)</f>
        <v>185.86080000000001</v>
      </c>
      <c r="AI277" s="151">
        <f t="shared" si="52"/>
        <v>35274.834303999996</v>
      </c>
      <c r="AJ277" s="159">
        <f>IF(Valores!$C$37*D277&gt;Valores!$F$37,Valores!$F$37,Valores!$C$37*D277)</f>
        <v>1674.96</v>
      </c>
      <c r="AK277" s="148">
        <f>IF(Valores!$C$11*D277&gt;Valores!$F$11,Valores!$F$11,Valores!$C$11*D277)</f>
        <v>0</v>
      </c>
      <c r="AL277" s="148">
        <f>IF(Valores!$C$87*D277&gt;Valores!$C$86,Valores!$C$86,Valores!$C$87*D277)</f>
        <v>3900</v>
      </c>
      <c r="AM277" s="148"/>
      <c r="AN277" s="150">
        <f>IF(Valores!$C$58*D277&gt;Valores!$F$58,Valores!$F$58,Valores!$C$58*D277)</f>
        <v>272.52</v>
      </c>
      <c r="AO277" s="152">
        <f t="shared" si="50"/>
        <v>5574.96</v>
      </c>
      <c r="AP277" s="154">
        <f>AI277*-Valores!$C$68</f>
        <v>-3880.2317734399994</v>
      </c>
      <c r="AQ277" s="154">
        <f>AI277*-Valores!$C$69</f>
        <v>0</v>
      </c>
      <c r="AR277" s="147">
        <f>AI277*-Valores!$C$70</f>
        <v>-1587.3675436799997</v>
      </c>
      <c r="AS277" s="147">
        <v>-159.43</v>
      </c>
      <c r="AT277" s="147">
        <f t="shared" si="53"/>
        <v>-53.83</v>
      </c>
      <c r="AU277" s="151">
        <f t="shared" si="54"/>
        <v>35168.934986879998</v>
      </c>
      <c r="AV277" s="155"/>
      <c r="AW277" s="155">
        <f t="shared" si="45"/>
        <v>96</v>
      </c>
      <c r="AX277" s="140" t="s">
        <v>8</v>
      </c>
    </row>
    <row r="278" spans="1:50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16993.29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3104.7809999999999</v>
      </c>
      <c r="P278" s="145">
        <f t="shared" si="49"/>
        <v>0</v>
      </c>
      <c r="Q278" s="159">
        <f>Valores!$C$14*D278</f>
        <v>6279.25</v>
      </c>
      <c r="R278" s="159">
        <f>IF(D278&lt;15,(Valores!$E$4*D278),Valores!$D$4)</f>
        <v>4398.46</v>
      </c>
      <c r="S278" s="145">
        <v>0</v>
      </c>
      <c r="T278" s="148">
        <f>IF($H$5="NO",IF(Valores!$C$46*D278&gt;Valores!$C$44,Valores!$C$44,Valores!$C$46*D278),IF(Valores!$C$46*D278&gt;Valores!$C$44,Valores!$C$44,Valores!$C$46*D278)/2)</f>
        <v>1668.75</v>
      </c>
      <c r="U278" s="159">
        <f>Valores!$C$23*D278</f>
        <v>2036.4999999999998</v>
      </c>
      <c r="V278" s="145">
        <f t="shared" si="44"/>
        <v>2036.4999999999998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50">
        <f>IF((Valores!$C$33)*D278&gt;Valores!$F$33,Valores!$F$33,(Valores!$C$33)*D278)</f>
        <v>200.096</v>
      </c>
      <c r="AC278" s="145">
        <f t="shared" si="51"/>
        <v>0</v>
      </c>
      <c r="AD278" s="145">
        <f>IF(Valores!$C$34*D278&gt;Valores!$F$34,Valores!$F$34,Valores!$C$34*D278)</f>
        <v>166.56640000000002</v>
      </c>
      <c r="AE278" s="149">
        <v>0</v>
      </c>
      <c r="AF278" s="145">
        <f>INT(((AE278*Valores!$C$2)*100)+0.5)/100</f>
        <v>0</v>
      </c>
      <c r="AG278" s="145">
        <f>IF($H$5="NO",IF(Valores!$D$59*'Escala Docente'!D278&gt;Valores!$F$59,Valores!$F$59,Valores!$D$59*'Escala Docente'!D278),IF(Valores!$D$59*'Escala Docente'!D278&gt;Valores!$F$59,Valores!$F$59,Valores!$D$59*'Escala Docente'!D278)/2)</f>
        <v>677.56</v>
      </c>
      <c r="AH278" s="145">
        <f>IF($H$5="NO",IF(Valores!$D$61*D278&gt;Valores!$F$61,Valores!$F$61,Valores!$D$61*D278),IF(Valores!$D$61*D278&gt;Valores!$F$61,Valores!$F$61,Valores!$D$61*D278)/2)</f>
        <v>193.60500000000002</v>
      </c>
      <c r="AI278" s="151">
        <f t="shared" si="52"/>
        <v>35718.858399999997</v>
      </c>
      <c r="AJ278" s="159">
        <f>IF(Valores!$C$37*D278&gt;Valores!$F$37,Valores!$F$37,Valores!$C$37*D278)</f>
        <v>1744.7500000000002</v>
      </c>
      <c r="AK278" s="148">
        <f>IF(Valores!$C$11*D278&gt;Valores!$F$11,Valores!$F$11,Valores!$C$11*D278)</f>
        <v>0</v>
      </c>
      <c r="AL278" s="148">
        <f>IF(Valores!$C$87*D278&gt;Valores!$C$86,Valores!$C$86,Valores!$C$87*D278)</f>
        <v>4062.5</v>
      </c>
      <c r="AM278" s="148"/>
      <c r="AN278" s="150">
        <f>IF(Valores!$C$58*D278&gt;Valores!$F$58,Valores!$F$58,Valores!$C$58*D278)</f>
        <v>283.875</v>
      </c>
      <c r="AO278" s="152">
        <f t="shared" si="50"/>
        <v>5807.25</v>
      </c>
      <c r="AP278" s="154">
        <f>AI278*-Valores!$C$68</f>
        <v>-3929.0744239999999</v>
      </c>
      <c r="AQ278" s="154">
        <f>AI278*-Valores!$C$69</f>
        <v>0</v>
      </c>
      <c r="AR278" s="147">
        <f>AI278*-Valores!$C$70</f>
        <v>-1607.3486279999997</v>
      </c>
      <c r="AS278" s="147">
        <v>-159.43</v>
      </c>
      <c r="AT278" s="147">
        <f t="shared" si="53"/>
        <v>-53.83</v>
      </c>
      <c r="AU278" s="151">
        <f t="shared" si="54"/>
        <v>35776.425347999997</v>
      </c>
      <c r="AV278" s="155"/>
      <c r="AW278" s="155">
        <f t="shared" si="45"/>
        <v>100</v>
      </c>
      <c r="AX278" s="140" t="s">
        <v>4</v>
      </c>
    </row>
    <row r="279" spans="1:50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16993.29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3104.7809999999999</v>
      </c>
      <c r="P279" s="145">
        <f t="shared" si="49"/>
        <v>0</v>
      </c>
      <c r="Q279" s="159">
        <f>Valores!$C$14*D279</f>
        <v>6279.25</v>
      </c>
      <c r="R279" s="159">
        <f>IF(D279&lt;15,(Valores!$E$4*D279),Valores!$D$4)</f>
        <v>4398.46</v>
      </c>
      <c r="S279" s="145">
        <v>0</v>
      </c>
      <c r="T279" s="148">
        <f>IF($H$5="NO",IF(Valores!$C$46*D279&gt;Valores!$C$44,Valores!$C$44,Valores!$C$46*D279),IF(Valores!$C$46*D279&gt;Valores!$C$44,Valores!$C$44,Valores!$C$46*D279)/2)</f>
        <v>1668.75</v>
      </c>
      <c r="U279" s="159">
        <f>Valores!$C$23*D279</f>
        <v>2036.4999999999998</v>
      </c>
      <c r="V279" s="145">
        <f t="shared" si="44"/>
        <v>2036.4999999999998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50">
        <f>IF((Valores!$C$33)*D279&gt;Valores!$F$33,Valores!$F$33,(Valores!$C$33)*D279)</f>
        <v>200.096</v>
      </c>
      <c r="AC279" s="145">
        <f t="shared" si="51"/>
        <v>0</v>
      </c>
      <c r="AD279" s="145">
        <f>IF(Valores!$C$34*D279&gt;Valores!$F$34,Valores!$F$34,Valores!$C$34*D279)</f>
        <v>166.56640000000002</v>
      </c>
      <c r="AE279" s="149">
        <v>94</v>
      </c>
      <c r="AF279" s="145">
        <f>INT(((AE279*Valores!$C$2)*100)+0.5)/100</f>
        <v>808.79</v>
      </c>
      <c r="AG279" s="145">
        <f>IF($H$5="NO",IF(Valores!$D$59*'Escala Docente'!D279&gt;Valores!$F$59,Valores!$F$59,Valores!$D$59*'Escala Docente'!D279),IF(Valores!$D$59*'Escala Docente'!D279&gt;Valores!$F$59,Valores!$F$59,Valores!$D$59*'Escala Docente'!D279)/2)</f>
        <v>677.56</v>
      </c>
      <c r="AH279" s="145">
        <f>IF($H$5="NO",IF(Valores!$D$61*D279&gt;Valores!$F$61,Valores!$F$61,Valores!$D$61*D279),IF(Valores!$D$61*D279&gt;Valores!$F$61,Valores!$F$61,Valores!$D$61*D279)/2)</f>
        <v>193.60500000000002</v>
      </c>
      <c r="AI279" s="151">
        <f t="shared" si="52"/>
        <v>36527.648399999998</v>
      </c>
      <c r="AJ279" s="159">
        <f>IF(Valores!$C$37*D279&gt;Valores!$F$37,Valores!$F$37,Valores!$C$37*D279)</f>
        <v>1744.7500000000002</v>
      </c>
      <c r="AK279" s="148">
        <f>IF(Valores!$C$11*D279&gt;Valores!$F$11,Valores!$F$11,Valores!$C$11*D279)</f>
        <v>0</v>
      </c>
      <c r="AL279" s="148">
        <f>IF(Valores!$C$87*D279&gt;Valores!$C$86,Valores!$C$86,Valores!$C$87*D279)</f>
        <v>4062.5</v>
      </c>
      <c r="AM279" s="148"/>
      <c r="AN279" s="150">
        <f>IF(Valores!$C$58*D279&gt;Valores!$F$58,Valores!$F$58,Valores!$C$58*D279)</f>
        <v>283.875</v>
      </c>
      <c r="AO279" s="152">
        <f t="shared" si="50"/>
        <v>5807.25</v>
      </c>
      <c r="AP279" s="154">
        <f>AI279*-Valores!$C$68</f>
        <v>-4018.0413239999998</v>
      </c>
      <c r="AQ279" s="154">
        <f>AI279*-Valores!$C$69</f>
        <v>0</v>
      </c>
      <c r="AR279" s="147">
        <f>AI279*-Valores!$C$70</f>
        <v>-1643.7441779999999</v>
      </c>
      <c r="AS279" s="147">
        <v>-159.43</v>
      </c>
      <c r="AT279" s="147">
        <f t="shared" si="53"/>
        <v>-53.83</v>
      </c>
      <c r="AU279" s="151">
        <f t="shared" si="54"/>
        <v>36459.852897999997</v>
      </c>
      <c r="AV279" s="155"/>
      <c r="AW279" s="155">
        <f t="shared" si="45"/>
        <v>100</v>
      </c>
      <c r="AX279" s="140" t="s">
        <v>4</v>
      </c>
    </row>
    <row r="280" spans="1:50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17673.03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3228.9734999999996</v>
      </c>
      <c r="P280" s="145">
        <f t="shared" si="49"/>
        <v>0</v>
      </c>
      <c r="Q280" s="159">
        <f>Valores!$C$14*D280</f>
        <v>6530.42</v>
      </c>
      <c r="R280" s="159">
        <f>IF(D280&lt;15,(Valores!$E$4*D280),Valores!$D$4)</f>
        <v>4398.46</v>
      </c>
      <c r="S280" s="145">
        <v>0</v>
      </c>
      <c r="T280" s="148">
        <f>IF($H$5="NO",IF(Valores!$C$46*D280&gt;Valores!$C$44,Valores!$C$44,Valores!$C$46*D280),IF(Valores!$C$46*D280&gt;Valores!$C$44,Valores!$C$44,Valores!$C$46*D280)/2)</f>
        <v>1735.5</v>
      </c>
      <c r="U280" s="159">
        <f>Valores!$C$23*D280</f>
        <v>2117.96</v>
      </c>
      <c r="V280" s="145">
        <f t="shared" si="44"/>
        <v>2117.96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50">
        <f>IF((Valores!$C$33)*D280&gt;Valores!$F$33,Valores!$F$33,(Valores!$C$33)*D280)</f>
        <v>208.09984</v>
      </c>
      <c r="AC280" s="145">
        <f t="shared" si="51"/>
        <v>0</v>
      </c>
      <c r="AD280" s="145">
        <f>IF(Valores!$C$34*D280&gt;Valores!$F$34,Valores!$F$34,Valores!$C$34*D280)</f>
        <v>173.22905600000001</v>
      </c>
      <c r="AE280" s="149">
        <v>0</v>
      </c>
      <c r="AF280" s="145">
        <f>INT(((AE280*Valores!$C$2)*100)+0.5)/100</f>
        <v>0</v>
      </c>
      <c r="AG280" s="145">
        <f>IF($H$5="NO",IF(Valores!$D$59*'Escala Docente'!D280&gt;Valores!$F$59,Valores!$F$59,Valores!$D$59*'Escala Docente'!D280),IF(Valores!$D$59*'Escala Docente'!D280&gt;Valores!$F$59,Valores!$F$59,Valores!$D$59*'Escala Docente'!D280)/2)</f>
        <v>704.66239999999993</v>
      </c>
      <c r="AH280" s="145">
        <f>IF($H$5="NO",IF(Valores!$D$61*D280&gt;Valores!$F$61,Valores!$F$61,Valores!$D$61*D280),IF(Valores!$D$61*D280&gt;Valores!$F$61,Valores!$F$61,Valores!$D$61*D280)/2)</f>
        <v>201.3492</v>
      </c>
      <c r="AI280" s="151">
        <f t="shared" si="52"/>
        <v>36971.683995999992</v>
      </c>
      <c r="AJ280" s="159">
        <f>IF(Valores!$C$37*D280&gt;Valores!$F$37,Valores!$F$37,Valores!$C$37*D280)</f>
        <v>1814.5400000000002</v>
      </c>
      <c r="AK280" s="148">
        <f>IF(Valores!$C$11*D280&gt;Valores!$F$11,Valores!$F$11,Valores!$C$11*D280)</f>
        <v>0</v>
      </c>
      <c r="AL280" s="148">
        <f>IF(Valores!$C$87*D280&gt;Valores!$C$86,Valores!$C$86,Valores!$C$87*D280)</f>
        <v>4225</v>
      </c>
      <c r="AM280" s="148"/>
      <c r="AN280" s="150">
        <f>IF(Valores!$C$58*D280&gt;Valores!$F$58,Valores!$F$58,Valores!$C$58*D280)</f>
        <v>295.23</v>
      </c>
      <c r="AO280" s="152">
        <f t="shared" si="50"/>
        <v>6039.54</v>
      </c>
      <c r="AP280" s="154">
        <f>AI280*-Valores!$C$68</f>
        <v>-4066.8852395599993</v>
      </c>
      <c r="AQ280" s="154">
        <f>AI280*-Valores!$C$69</f>
        <v>0</v>
      </c>
      <c r="AR280" s="147">
        <f>AI280*-Valores!$C$70</f>
        <v>-1663.7257798199996</v>
      </c>
      <c r="AS280" s="147">
        <v>-159.43</v>
      </c>
      <c r="AT280" s="147">
        <f t="shared" si="53"/>
        <v>-53.83</v>
      </c>
      <c r="AU280" s="151">
        <f t="shared" si="54"/>
        <v>37067.352976619994</v>
      </c>
      <c r="AV280" s="155"/>
      <c r="AW280" s="155">
        <f t="shared" si="45"/>
        <v>104</v>
      </c>
      <c r="AX280" s="140" t="s">
        <v>4</v>
      </c>
    </row>
    <row r="281" spans="1:50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17673.03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3228.9734999999996</v>
      </c>
      <c r="P281" s="145">
        <f t="shared" si="49"/>
        <v>0</v>
      </c>
      <c r="Q281" s="159">
        <f>Valores!$C$14*D281</f>
        <v>6530.42</v>
      </c>
      <c r="R281" s="159">
        <f>IF(D281&lt;15,(Valores!$E$4*D281),Valores!$D$4)</f>
        <v>4398.46</v>
      </c>
      <c r="S281" s="145">
        <v>0</v>
      </c>
      <c r="T281" s="148">
        <f>IF($H$5="NO",IF(Valores!$C$46*D281&gt;Valores!$C$44,Valores!$C$44,Valores!$C$46*D281),IF(Valores!$C$46*D281&gt;Valores!$C$44,Valores!$C$44,Valores!$C$46*D281)/2)</f>
        <v>1735.5</v>
      </c>
      <c r="U281" s="159">
        <f>Valores!$C$23*D281</f>
        <v>2117.96</v>
      </c>
      <c r="V281" s="145">
        <f t="shared" si="44"/>
        <v>2117.96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50">
        <f>IF((Valores!$C$33)*D281&gt;Valores!$F$33,Valores!$F$33,(Valores!$C$33)*D281)</f>
        <v>208.09984</v>
      </c>
      <c r="AC281" s="145">
        <f t="shared" si="51"/>
        <v>0</v>
      </c>
      <c r="AD281" s="145">
        <f>IF(Valores!$C$34*D281&gt;Valores!$F$34,Valores!$F$34,Valores!$C$34*D281)</f>
        <v>173.22905600000001</v>
      </c>
      <c r="AE281" s="149">
        <v>94</v>
      </c>
      <c r="AF281" s="145">
        <f>INT(((AE281*Valores!$C$2)*100)+0.5)/100</f>
        <v>808.79</v>
      </c>
      <c r="AG281" s="145">
        <f>IF($H$5="NO",IF(Valores!$D$59*'Escala Docente'!D281&gt;Valores!$F$59,Valores!$F$59,Valores!$D$59*'Escala Docente'!D281),IF(Valores!$D$59*'Escala Docente'!D281&gt;Valores!$F$59,Valores!$F$59,Valores!$D$59*'Escala Docente'!D281)/2)</f>
        <v>704.66239999999993</v>
      </c>
      <c r="AH281" s="145">
        <f>IF($H$5="NO",IF(Valores!$D$61*D281&gt;Valores!$F$61,Valores!$F$61,Valores!$D$61*D281),IF(Valores!$D$61*D281&gt;Valores!$F$61,Valores!$F$61,Valores!$D$61*D281)/2)</f>
        <v>201.3492</v>
      </c>
      <c r="AI281" s="151">
        <f t="shared" si="52"/>
        <v>37780.473995999993</v>
      </c>
      <c r="AJ281" s="159">
        <f>IF(Valores!$C$37*D281&gt;Valores!$F$37,Valores!$F$37,Valores!$C$37*D281)</f>
        <v>1814.5400000000002</v>
      </c>
      <c r="AK281" s="148">
        <f>IF(Valores!$C$11*D281&gt;Valores!$F$11,Valores!$F$11,Valores!$C$11*D281)</f>
        <v>0</v>
      </c>
      <c r="AL281" s="148">
        <f>IF(Valores!$C$87*D281&gt;Valores!$C$86,Valores!$C$86,Valores!$C$87*D281)</f>
        <v>4225</v>
      </c>
      <c r="AM281" s="148"/>
      <c r="AN281" s="150">
        <f>IF(Valores!$C$58*D281&gt;Valores!$F$58,Valores!$F$58,Valores!$C$58*D281)</f>
        <v>295.23</v>
      </c>
      <c r="AO281" s="152">
        <f t="shared" si="50"/>
        <v>6039.54</v>
      </c>
      <c r="AP281" s="154">
        <f>AI281*-Valores!$C$68</f>
        <v>-4155.8521395599992</v>
      </c>
      <c r="AQ281" s="154">
        <f>AI281*-Valores!$C$69</f>
        <v>0</v>
      </c>
      <c r="AR281" s="147">
        <f>AI281*-Valores!$C$70</f>
        <v>-1700.1213298199996</v>
      </c>
      <c r="AS281" s="147">
        <v>-159.43</v>
      </c>
      <c r="AT281" s="147">
        <f t="shared" si="53"/>
        <v>-53.83</v>
      </c>
      <c r="AU281" s="151">
        <f t="shared" si="54"/>
        <v>37750.780526619994</v>
      </c>
      <c r="AV281" s="155"/>
      <c r="AW281" s="155">
        <f t="shared" si="45"/>
        <v>104</v>
      </c>
      <c r="AX281" s="140" t="s">
        <v>4</v>
      </c>
    </row>
    <row r="282" spans="1:50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18352.759999999998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3353.1644999999994</v>
      </c>
      <c r="P282" s="145">
        <f t="shared" si="49"/>
        <v>0</v>
      </c>
      <c r="Q282" s="159">
        <f>Valores!$C$14*D282</f>
        <v>6781.5899999999992</v>
      </c>
      <c r="R282" s="159">
        <f>IF(D282&lt;15,(Valores!$E$4*D282),Valores!$D$4)</f>
        <v>4398.46</v>
      </c>
      <c r="S282" s="145">
        <v>0</v>
      </c>
      <c r="T282" s="148">
        <f>IF($H$5="NO",IF(Valores!$C$46*D282&gt;Valores!$C$44,Valores!$C$44,Valores!$C$46*D282),IF(Valores!$C$46*D282&gt;Valores!$C$44,Valores!$C$44,Valores!$C$46*D282)/2)</f>
        <v>1802.25</v>
      </c>
      <c r="U282" s="159">
        <f>Valores!$C$23*D282</f>
        <v>2199.4199999999996</v>
      </c>
      <c r="V282" s="145">
        <f t="shared" si="44"/>
        <v>2199.4199999999996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50">
        <f>IF((Valores!$C$33)*D282&gt;Valores!$F$33,Valores!$F$33,(Valores!$C$33)*D282)</f>
        <v>216.10368</v>
      </c>
      <c r="AC282" s="145">
        <f t="shared" si="51"/>
        <v>0</v>
      </c>
      <c r="AD282" s="145">
        <f>IF(Valores!$C$34*D282&gt;Valores!$F$34,Valores!$F$34,Valores!$C$34*D282)</f>
        <v>179.89171200000004</v>
      </c>
      <c r="AE282" s="149">
        <v>0</v>
      </c>
      <c r="AF282" s="145">
        <f>INT(((AE282*Valores!$C$2)*100)+0.5)/100</f>
        <v>0</v>
      </c>
      <c r="AG282" s="145">
        <f>IF($H$5="NO",IF(Valores!$D$59*'Escala Docente'!D282&gt;Valores!$F$59,Valores!$F$59,Valores!$D$59*'Escala Docente'!D282),IF(Valores!$D$59*'Escala Docente'!D282&gt;Valores!$F$59,Valores!$F$59,Valores!$D$59*'Escala Docente'!D282)/2)</f>
        <v>731.76480000000004</v>
      </c>
      <c r="AH282" s="145">
        <f>IF($H$5="NO",IF(Valores!$D$61*D282&gt;Valores!$F$61,Valores!$F$61,Valores!$D$61*D282),IF(Valores!$D$61*D282&gt;Valores!$F$61,Valores!$F$61,Valores!$D$61*D282)/2)</f>
        <v>209.0934</v>
      </c>
      <c r="AI282" s="151">
        <f t="shared" si="52"/>
        <v>38224.498091999987</v>
      </c>
      <c r="AJ282" s="159">
        <f>IF(Valores!$C$37*D282&gt;Valores!$F$37,Valores!$F$37,Valores!$C$37*D282)</f>
        <v>1884.3300000000002</v>
      </c>
      <c r="AK282" s="148">
        <f>IF(Valores!$C$11*D282&gt;Valores!$F$11,Valores!$F$11,Valores!$C$11*D282)</f>
        <v>0</v>
      </c>
      <c r="AL282" s="148">
        <f>IF(Valores!$C$87*D282&gt;Valores!$C$86,Valores!$C$86,Valores!$C$87*D282)</f>
        <v>4387.5</v>
      </c>
      <c r="AM282" s="148"/>
      <c r="AN282" s="150">
        <f>IF(Valores!$C$58*D282&gt;Valores!$F$58,Valores!$F$58,Valores!$C$58*D282)</f>
        <v>306.58500000000004</v>
      </c>
      <c r="AO282" s="152">
        <f t="shared" si="50"/>
        <v>6271.83</v>
      </c>
      <c r="AP282" s="154">
        <f>AI282*-Valores!$C$68</f>
        <v>-4204.6947901199983</v>
      </c>
      <c r="AQ282" s="154">
        <f>AI282*-Valores!$C$69</f>
        <v>0</v>
      </c>
      <c r="AR282" s="147">
        <f>AI282*-Valores!$C$70</f>
        <v>-1720.1024141399994</v>
      </c>
      <c r="AS282" s="147">
        <v>-159.43</v>
      </c>
      <c r="AT282" s="147">
        <f t="shared" si="53"/>
        <v>-53.83</v>
      </c>
      <c r="AU282" s="151">
        <f t="shared" si="54"/>
        <v>38358.270887739993</v>
      </c>
      <c r="AV282" s="155"/>
      <c r="AW282" s="155">
        <f t="shared" si="45"/>
        <v>108</v>
      </c>
      <c r="AX282" s="140" t="s">
        <v>8</v>
      </c>
    </row>
    <row r="283" spans="1:50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18352.759999999998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3353.1644999999994</v>
      </c>
      <c r="P283" s="145">
        <f t="shared" si="49"/>
        <v>0</v>
      </c>
      <c r="Q283" s="159">
        <f>Valores!$C$14*D283</f>
        <v>6781.5899999999992</v>
      </c>
      <c r="R283" s="159">
        <f>IF(D283&lt;15,(Valores!$E$4*D283),Valores!$D$4)</f>
        <v>4398.46</v>
      </c>
      <c r="S283" s="145">
        <v>0</v>
      </c>
      <c r="T283" s="148">
        <f>IF($H$5="NO",IF(Valores!$C$46*D283&gt;Valores!$C$44,Valores!$C$44,Valores!$C$46*D283),IF(Valores!$C$46*D283&gt;Valores!$C$44,Valores!$C$44,Valores!$C$46*D283)/2)</f>
        <v>1802.25</v>
      </c>
      <c r="U283" s="159">
        <f>Valores!$C$23*D283</f>
        <v>2199.4199999999996</v>
      </c>
      <c r="V283" s="145">
        <f t="shared" si="44"/>
        <v>2199.4199999999996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50">
        <f>IF((Valores!$C$33)*D283&gt;Valores!$F$33,Valores!$F$33,(Valores!$C$33)*D283)</f>
        <v>216.10368</v>
      </c>
      <c r="AC283" s="145">
        <f t="shared" si="51"/>
        <v>0</v>
      </c>
      <c r="AD283" s="145">
        <f>IF(Valores!$C$34*D283&gt;Valores!$F$34,Valores!$F$34,Valores!$C$34*D283)</f>
        <v>179.89171200000004</v>
      </c>
      <c r="AE283" s="149">
        <v>94</v>
      </c>
      <c r="AF283" s="145">
        <f>INT(((AE283*Valores!$C$2)*100)+0.5)/100</f>
        <v>808.79</v>
      </c>
      <c r="AG283" s="145">
        <f>IF($H$5="NO",IF(Valores!$D$59*'Escala Docente'!D283&gt;Valores!$F$59,Valores!$F$59,Valores!$D$59*'Escala Docente'!D283),IF(Valores!$D$59*'Escala Docente'!D283&gt;Valores!$F$59,Valores!$F$59,Valores!$D$59*'Escala Docente'!D283)/2)</f>
        <v>731.76480000000004</v>
      </c>
      <c r="AH283" s="145">
        <f>IF($H$5="NO",IF(Valores!$D$61*D283&gt;Valores!$F$61,Valores!$F$61,Valores!$D$61*D283),IF(Valores!$D$61*D283&gt;Valores!$F$61,Valores!$F$61,Valores!$D$61*D283)/2)</f>
        <v>209.0934</v>
      </c>
      <c r="AI283" s="151">
        <f t="shared" si="52"/>
        <v>39033.288091999988</v>
      </c>
      <c r="AJ283" s="159">
        <f>IF(Valores!$C$37*D283&gt;Valores!$F$37,Valores!$F$37,Valores!$C$37*D283)</f>
        <v>1884.3300000000002</v>
      </c>
      <c r="AK283" s="148">
        <f>IF(Valores!$C$11*D283&gt;Valores!$F$11,Valores!$F$11,Valores!$C$11*D283)</f>
        <v>0</v>
      </c>
      <c r="AL283" s="148">
        <f>IF(Valores!$C$87*D283&gt;Valores!$C$86,Valores!$C$86,Valores!$C$87*D283)</f>
        <v>4387.5</v>
      </c>
      <c r="AM283" s="148"/>
      <c r="AN283" s="150">
        <f>IF(Valores!$C$58*D283&gt;Valores!$F$58,Valores!$F$58,Valores!$C$58*D283)</f>
        <v>306.58500000000004</v>
      </c>
      <c r="AO283" s="152">
        <f t="shared" si="50"/>
        <v>6271.83</v>
      </c>
      <c r="AP283" s="154">
        <f>AI283*-Valores!$C$68</f>
        <v>-4293.6616901199986</v>
      </c>
      <c r="AQ283" s="154">
        <f>AI283*-Valores!$C$69</f>
        <v>0</v>
      </c>
      <c r="AR283" s="147">
        <f>AI283*-Valores!$C$70</f>
        <v>-1756.4979641399993</v>
      </c>
      <c r="AS283" s="147">
        <v>-159.43</v>
      </c>
      <c r="AT283" s="147">
        <f t="shared" si="53"/>
        <v>-53.83</v>
      </c>
      <c r="AU283" s="151">
        <f t="shared" si="54"/>
        <v>39041.698437739993</v>
      </c>
      <c r="AV283" s="155"/>
      <c r="AW283" s="155">
        <f t="shared" si="45"/>
        <v>108</v>
      </c>
      <c r="AX283" s="140" t="s">
        <v>8</v>
      </c>
    </row>
    <row r="284" spans="1:50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19032.490000000002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3477.3555000000001</v>
      </c>
      <c r="P284" s="145">
        <f t="shared" si="49"/>
        <v>0</v>
      </c>
      <c r="Q284" s="159">
        <f>Valores!$C$14*D284</f>
        <v>7032.7599999999993</v>
      </c>
      <c r="R284" s="159">
        <f>IF(D284&lt;15,(Valores!$E$4*D284),Valores!$D$4)</f>
        <v>4398.46</v>
      </c>
      <c r="S284" s="145">
        <v>0</v>
      </c>
      <c r="T284" s="148">
        <f>IF($H$5="NO",IF(Valores!$C$46*D284&gt;Valores!$C$44,Valores!$C$44,Valores!$C$46*D284),IF(Valores!$C$46*D284&gt;Valores!$C$44,Valores!$C$44,Valores!$C$46*D284)/2)</f>
        <v>1869</v>
      </c>
      <c r="U284" s="159">
        <f>Valores!$C$23*D284</f>
        <v>2280.8799999999997</v>
      </c>
      <c r="V284" s="145">
        <f t="shared" si="44"/>
        <v>2280.8799999999997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50">
        <f>IF((Valores!$C$33)*D284&gt;Valores!$F$33,Valores!$F$33,(Valores!$C$33)*D284)</f>
        <v>224.10752000000002</v>
      </c>
      <c r="AC284" s="145">
        <f t="shared" si="51"/>
        <v>0</v>
      </c>
      <c r="AD284" s="145">
        <f>IF(Valores!$C$34*D284&gt;Valores!$F$34,Valores!$F$34,Valores!$C$34*D284)</f>
        <v>186.55436800000004</v>
      </c>
      <c r="AE284" s="149">
        <v>0</v>
      </c>
      <c r="AF284" s="145">
        <f>INT(((AE284*Valores!$C$2)*100)+0.5)/100</f>
        <v>0</v>
      </c>
      <c r="AG284" s="145">
        <f>IF($H$5="NO",IF(Valores!$D$59*'Escala Docente'!D284&gt;Valores!$F$59,Valores!$F$59,Valores!$D$59*'Escala Docente'!D284),IF(Valores!$D$59*'Escala Docente'!D284&gt;Valores!$F$59,Valores!$F$59,Valores!$D$59*'Escala Docente'!D284)/2)</f>
        <v>758.86720000000003</v>
      </c>
      <c r="AH284" s="145">
        <f>IF($H$5="NO",IF(Valores!$D$61*D284&gt;Valores!$F$61,Valores!$F$61,Valores!$D$61*D284),IF(Valores!$D$61*D284&gt;Valores!$F$61,Valores!$F$61,Valores!$D$61*D284)/2)</f>
        <v>216.83760000000001</v>
      </c>
      <c r="AI284" s="151">
        <f t="shared" si="52"/>
        <v>39477.312187999996</v>
      </c>
      <c r="AJ284" s="159">
        <f>IF(Valores!$C$37*D284&gt;Valores!$F$37,Valores!$F$37,Valores!$C$37*D284)</f>
        <v>1954.1200000000001</v>
      </c>
      <c r="AK284" s="148">
        <f>IF(Valores!$C$11*D284&gt;Valores!$F$11,Valores!$F$11,Valores!$C$11*D284)</f>
        <v>0</v>
      </c>
      <c r="AL284" s="148">
        <f>IF(Valores!$C$87*D284&gt;Valores!$C$86,Valores!$C$86,Valores!$C$87*D284)</f>
        <v>4550</v>
      </c>
      <c r="AM284" s="148"/>
      <c r="AN284" s="150">
        <f>IF(Valores!$C$58*D284&gt;Valores!$F$58,Valores!$F$58,Valores!$C$58*D284)</f>
        <v>317.94</v>
      </c>
      <c r="AO284" s="152">
        <f t="shared" si="50"/>
        <v>6504.12</v>
      </c>
      <c r="AP284" s="154">
        <f>AI284*-Valores!$C$68</f>
        <v>-4342.5043406799996</v>
      </c>
      <c r="AQ284" s="154">
        <f>AI284*-Valores!$C$69</f>
        <v>0</v>
      </c>
      <c r="AR284" s="147">
        <f>AI284*-Valores!$C$70</f>
        <v>-1776.4790484599998</v>
      </c>
      <c r="AS284" s="147">
        <v>-159.43</v>
      </c>
      <c r="AT284" s="147">
        <f t="shared" si="53"/>
        <v>-53.83</v>
      </c>
      <c r="AU284" s="151">
        <f t="shared" si="54"/>
        <v>39649.188798859999</v>
      </c>
      <c r="AV284" s="155"/>
      <c r="AW284" s="155">
        <f t="shared" si="45"/>
        <v>112</v>
      </c>
      <c r="AX284" s="140" t="s">
        <v>4</v>
      </c>
    </row>
    <row r="285" spans="1:50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19032.490000000002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3477.3555000000001</v>
      </c>
      <c r="P285" s="145">
        <f t="shared" si="49"/>
        <v>0</v>
      </c>
      <c r="Q285" s="159">
        <f>Valores!$C$14*D285</f>
        <v>7032.7599999999993</v>
      </c>
      <c r="R285" s="159">
        <f>IF(D285&lt;15,(Valores!$E$4*D285),Valores!$D$4)</f>
        <v>4398.46</v>
      </c>
      <c r="S285" s="145">
        <v>0</v>
      </c>
      <c r="T285" s="148">
        <f>IF($H$5="NO",IF(Valores!$C$46*D285&gt;Valores!$C$44,Valores!$C$44,Valores!$C$46*D285),IF(Valores!$C$46*D285&gt;Valores!$C$44,Valores!$C$44,Valores!$C$46*D285)/2)</f>
        <v>1869</v>
      </c>
      <c r="U285" s="159">
        <f>Valores!$C$23*D285</f>
        <v>2280.8799999999997</v>
      </c>
      <c r="V285" s="145">
        <f t="shared" si="44"/>
        <v>2280.8799999999997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50">
        <f>IF((Valores!$C$33)*D285&gt;Valores!$F$33,Valores!$F$33,(Valores!$C$33)*D285)</f>
        <v>224.10752000000002</v>
      </c>
      <c r="AC285" s="145">
        <f t="shared" si="51"/>
        <v>0</v>
      </c>
      <c r="AD285" s="145">
        <f>IF(Valores!$C$34*D285&gt;Valores!$F$34,Valores!$F$34,Valores!$C$34*D285)</f>
        <v>186.55436800000004</v>
      </c>
      <c r="AE285" s="149">
        <v>94</v>
      </c>
      <c r="AF285" s="145">
        <f>INT(((AE285*Valores!$C$2)*100)+0.5)/100</f>
        <v>808.79</v>
      </c>
      <c r="AG285" s="145">
        <f>IF($H$5="NO",IF(Valores!$D$59*'Escala Docente'!D285&gt;Valores!$F$59,Valores!$F$59,Valores!$D$59*'Escala Docente'!D285),IF(Valores!$D$59*'Escala Docente'!D285&gt;Valores!$F$59,Valores!$F$59,Valores!$D$59*'Escala Docente'!D285)/2)</f>
        <v>758.86720000000003</v>
      </c>
      <c r="AH285" s="145">
        <f>IF($H$5="NO",IF(Valores!$D$61*D285&gt;Valores!$F$61,Valores!$F$61,Valores!$D$61*D285),IF(Valores!$D$61*D285&gt;Valores!$F$61,Valores!$F$61,Valores!$D$61*D285)/2)</f>
        <v>216.83760000000001</v>
      </c>
      <c r="AI285" s="151">
        <f t="shared" si="52"/>
        <v>40286.102187999997</v>
      </c>
      <c r="AJ285" s="159">
        <f>IF(Valores!$C$37*D285&gt;Valores!$F$37,Valores!$F$37,Valores!$C$37*D285)</f>
        <v>1954.1200000000001</v>
      </c>
      <c r="AK285" s="148">
        <f>IF(Valores!$C$11*D285&gt;Valores!$F$11,Valores!$F$11,Valores!$C$11*D285)</f>
        <v>0</v>
      </c>
      <c r="AL285" s="148">
        <f>IF(Valores!$C$87*D285&gt;Valores!$C$86,Valores!$C$86,Valores!$C$87*D285)</f>
        <v>4550</v>
      </c>
      <c r="AM285" s="148"/>
      <c r="AN285" s="150">
        <f>IF(Valores!$C$58*D285&gt;Valores!$F$58,Valores!$F$58,Valores!$C$58*D285)</f>
        <v>317.94</v>
      </c>
      <c r="AO285" s="152">
        <f t="shared" si="50"/>
        <v>6504.12</v>
      </c>
      <c r="AP285" s="154">
        <f>AI285*-Valores!$C$68</f>
        <v>-4431.4712406799999</v>
      </c>
      <c r="AQ285" s="154">
        <f>AI285*-Valores!$C$69</f>
        <v>0</v>
      </c>
      <c r="AR285" s="147">
        <f>AI285*-Valores!$C$70</f>
        <v>-1812.8745984599998</v>
      </c>
      <c r="AS285" s="147">
        <v>-159.43</v>
      </c>
      <c r="AT285" s="147">
        <f t="shared" si="53"/>
        <v>-53.83</v>
      </c>
      <c r="AU285" s="151">
        <f t="shared" si="54"/>
        <v>40332.616348859992</v>
      </c>
      <c r="AV285" s="155"/>
      <c r="AW285" s="155">
        <f t="shared" si="45"/>
        <v>112</v>
      </c>
      <c r="AX285" s="140" t="s">
        <v>4</v>
      </c>
    </row>
    <row r="286" spans="1:50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19712.22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3601.5464999999999</v>
      </c>
      <c r="P286" s="145">
        <f t="shared" si="49"/>
        <v>0</v>
      </c>
      <c r="Q286" s="159">
        <f>Valores!$C$14*D286</f>
        <v>7283.9299999999994</v>
      </c>
      <c r="R286" s="159">
        <f>IF(D286&lt;15,(Valores!$E$4*D286),Valores!$D$4)</f>
        <v>4398.46</v>
      </c>
      <c r="S286" s="145">
        <v>0</v>
      </c>
      <c r="T286" s="148">
        <f>IF($H$5="NO",IF(Valores!$C$46*D286&gt;Valores!$C$44,Valores!$C$44,Valores!$C$46*D286),IF(Valores!$C$46*D286&gt;Valores!$C$44,Valores!$C$44,Valores!$C$46*D286)/2)</f>
        <v>1935.75</v>
      </c>
      <c r="U286" s="159">
        <f>Valores!$C$23*D286</f>
        <v>2362.3399999999997</v>
      </c>
      <c r="V286" s="145">
        <f t="shared" si="44"/>
        <v>2362.3399999999997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50">
        <f>IF((Valores!$C$33)*D286&gt;Valores!$F$33,Valores!$F$33,(Valores!$C$33)*D286)</f>
        <v>232.11136000000002</v>
      </c>
      <c r="AC286" s="145">
        <f t="shared" si="51"/>
        <v>0</v>
      </c>
      <c r="AD286" s="145">
        <f>IF(Valores!$C$34*D286&gt;Valores!$F$34,Valores!$F$34,Valores!$C$34*D286)</f>
        <v>193.21702400000004</v>
      </c>
      <c r="AE286" s="149">
        <v>0</v>
      </c>
      <c r="AF286" s="145">
        <f>INT(((AE286*Valores!$C$2)*100)+0.5)/100</f>
        <v>0</v>
      </c>
      <c r="AG286" s="145">
        <f>IF($H$5="NO",IF(Valores!$D$59*'Escala Docente'!D286&gt;Valores!$F$59,Valores!$F$59,Valores!$D$59*'Escala Docente'!D286),IF(Valores!$D$59*'Escala Docente'!D286&gt;Valores!$F$59,Valores!$F$59,Valores!$D$59*'Escala Docente'!D286)/2)</f>
        <v>785.96960000000001</v>
      </c>
      <c r="AH286" s="145">
        <f>IF($H$5="NO",IF(Valores!$D$61*D286&gt;Valores!$F$61,Valores!$F$61,Valores!$D$61*D286),IF(Valores!$D$61*D286&gt;Valores!$F$61,Valores!$F$61,Valores!$D$61*D286)/2)</f>
        <v>224.58180000000002</v>
      </c>
      <c r="AI286" s="151">
        <f t="shared" si="52"/>
        <v>40730.126283999998</v>
      </c>
      <c r="AJ286" s="159">
        <f>IF(Valores!$C$37*D286&gt;Valores!$F$37,Valores!$F$37,Valores!$C$37*D286)</f>
        <v>2023.91</v>
      </c>
      <c r="AK286" s="148">
        <f>IF(Valores!$C$11*D286&gt;Valores!$F$11,Valores!$F$11,Valores!$C$11*D286)</f>
        <v>0</v>
      </c>
      <c r="AL286" s="148">
        <f>IF(Valores!$C$87*D286&gt;Valores!$C$86,Valores!$C$86,Valores!$C$87*D286)</f>
        <v>4712.5</v>
      </c>
      <c r="AM286" s="148"/>
      <c r="AN286" s="150">
        <f>IF(Valores!$C$58*D286&gt;Valores!$F$58,Valores!$F$58,Valores!$C$58*D286)</f>
        <v>327.60000000000002</v>
      </c>
      <c r="AO286" s="152">
        <f t="shared" si="50"/>
        <v>6736.41</v>
      </c>
      <c r="AP286" s="154">
        <f>AI286*-Valores!$C$68</f>
        <v>-4480.31389124</v>
      </c>
      <c r="AQ286" s="154">
        <f>AI286*-Valores!$C$69</f>
        <v>0</v>
      </c>
      <c r="AR286" s="147">
        <f>AI286*-Valores!$C$70</f>
        <v>-1832.8556827799998</v>
      </c>
      <c r="AS286" s="147">
        <v>-159.43</v>
      </c>
      <c r="AT286" s="147">
        <f t="shared" si="53"/>
        <v>-53.83</v>
      </c>
      <c r="AU286" s="151">
        <f t="shared" si="54"/>
        <v>40940.106709979998</v>
      </c>
      <c r="AV286" s="155"/>
      <c r="AW286" s="155">
        <f t="shared" si="45"/>
        <v>116</v>
      </c>
      <c r="AX286" s="140" t="s">
        <v>8</v>
      </c>
    </row>
    <row r="287" spans="1:50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19712.22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3601.5464999999999</v>
      </c>
      <c r="P287" s="145">
        <f t="shared" si="49"/>
        <v>0</v>
      </c>
      <c r="Q287" s="159">
        <f>Valores!$C$14*D287</f>
        <v>7283.9299999999994</v>
      </c>
      <c r="R287" s="159">
        <f>IF(D287&lt;15,(Valores!$E$4*D287),Valores!$D$4)</f>
        <v>4398.46</v>
      </c>
      <c r="S287" s="145">
        <v>0</v>
      </c>
      <c r="T287" s="148">
        <f>IF($H$5="NO",IF(Valores!$C$46*D287&gt;Valores!$C$44,Valores!$C$44,Valores!$C$46*D287),IF(Valores!$C$46*D287&gt;Valores!$C$44,Valores!$C$44,Valores!$C$46*D287)/2)</f>
        <v>1935.75</v>
      </c>
      <c r="U287" s="159">
        <f>Valores!$C$23*D287</f>
        <v>2362.3399999999997</v>
      </c>
      <c r="V287" s="145">
        <f t="shared" si="44"/>
        <v>2362.3399999999997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50">
        <f>IF((Valores!$C$33)*D287&gt;Valores!$F$33,Valores!$F$33,(Valores!$C$33)*D287)</f>
        <v>232.11136000000002</v>
      </c>
      <c r="AC287" s="145">
        <f t="shared" si="51"/>
        <v>0</v>
      </c>
      <c r="AD287" s="145">
        <f>IF(Valores!$C$34*D287&gt;Valores!$F$34,Valores!$F$34,Valores!$C$34*D287)</f>
        <v>193.21702400000004</v>
      </c>
      <c r="AE287" s="149">
        <v>94</v>
      </c>
      <c r="AF287" s="145">
        <f>INT(((AE287*Valores!$C$2)*100)+0.5)/100</f>
        <v>808.79</v>
      </c>
      <c r="AG287" s="145">
        <f>IF($H$5="NO",IF(Valores!$D$59*'Escala Docente'!D287&gt;Valores!$F$59,Valores!$F$59,Valores!$D$59*'Escala Docente'!D287),IF(Valores!$D$59*'Escala Docente'!D287&gt;Valores!$F$59,Valores!$F$59,Valores!$D$59*'Escala Docente'!D287)/2)</f>
        <v>785.96960000000001</v>
      </c>
      <c r="AH287" s="145">
        <f>IF($H$5="NO",IF(Valores!$D$61*D287&gt;Valores!$F$61,Valores!$F$61,Valores!$D$61*D287),IF(Valores!$D$61*D287&gt;Valores!$F$61,Valores!$F$61,Valores!$D$61*D287)/2)</f>
        <v>224.58180000000002</v>
      </c>
      <c r="AI287" s="151">
        <f t="shared" si="52"/>
        <v>41538.916283999999</v>
      </c>
      <c r="AJ287" s="159">
        <f>IF(Valores!$C$37*D287&gt;Valores!$F$37,Valores!$F$37,Valores!$C$37*D287)</f>
        <v>2023.91</v>
      </c>
      <c r="AK287" s="148">
        <f>IF(Valores!$C$11*D287&gt;Valores!$F$11,Valores!$F$11,Valores!$C$11*D287)</f>
        <v>0</v>
      </c>
      <c r="AL287" s="148">
        <f>IF(Valores!$C$87*D287&gt;Valores!$C$86,Valores!$C$86,Valores!$C$87*D287)</f>
        <v>4712.5</v>
      </c>
      <c r="AM287" s="148"/>
      <c r="AN287" s="150">
        <f>IF(Valores!$C$58*D287&gt;Valores!$F$58,Valores!$F$58,Valores!$C$58*D287)</f>
        <v>327.60000000000002</v>
      </c>
      <c r="AO287" s="152">
        <f t="shared" si="50"/>
        <v>6736.41</v>
      </c>
      <c r="AP287" s="154">
        <f>AI287*-Valores!$C$68</f>
        <v>-4569.2807912400003</v>
      </c>
      <c r="AQ287" s="154">
        <f>AI287*-Valores!$C$69</f>
        <v>0</v>
      </c>
      <c r="AR287" s="147">
        <f>AI287*-Valores!$C$70</f>
        <v>-1869.2512327799998</v>
      </c>
      <c r="AS287" s="147">
        <v>-159.43</v>
      </c>
      <c r="AT287" s="147">
        <f t="shared" si="53"/>
        <v>-53.83</v>
      </c>
      <c r="AU287" s="151">
        <f t="shared" si="54"/>
        <v>41623.534259979991</v>
      </c>
      <c r="AV287" s="155"/>
      <c r="AW287" s="155">
        <f t="shared" si="45"/>
        <v>116</v>
      </c>
      <c r="AX287" s="140" t="s">
        <v>8</v>
      </c>
    </row>
    <row r="288" spans="1:50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20391.95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3725.7374999999997</v>
      </c>
      <c r="P288" s="145">
        <f t="shared" si="49"/>
        <v>0</v>
      </c>
      <c r="Q288" s="159">
        <f>Valores!$C$14*D288</f>
        <v>7535.0999999999995</v>
      </c>
      <c r="R288" s="159">
        <f>IF(D288&lt;15,(Valores!$E$4*D288),Valores!$D$4)</f>
        <v>4398.46</v>
      </c>
      <c r="S288" s="145">
        <v>0</v>
      </c>
      <c r="T288" s="148">
        <f>IF($H$5="NO",IF(Valores!$C$46*D288&gt;Valores!$C$44,Valores!$C$44,Valores!$C$46*D288),IF(Valores!$C$46*D288&gt;Valores!$C$44,Valores!$C$44,Valores!$C$46*D288)/2)</f>
        <v>2002.5</v>
      </c>
      <c r="U288" s="159">
        <f>Valores!$C$23*D288</f>
        <v>2443.7999999999997</v>
      </c>
      <c r="V288" s="145">
        <f t="shared" si="44"/>
        <v>2443.7999999999997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50">
        <f>IF((Valores!$C$33)*D288&gt;Valores!$F$33,Valores!$F$33,(Valores!$C$33)*D288)</f>
        <v>240.11520000000002</v>
      </c>
      <c r="AC288" s="145">
        <f t="shared" si="51"/>
        <v>0</v>
      </c>
      <c r="AD288" s="145">
        <f>IF(Valores!$C$34*D288&gt;Valores!$F$34,Valores!$F$34,Valores!$C$34*D288)</f>
        <v>199.86</v>
      </c>
      <c r="AE288" s="149">
        <v>0</v>
      </c>
      <c r="AF288" s="145">
        <f>INT(((AE288*Valores!$C$2)*100)+0.5)/100</f>
        <v>0</v>
      </c>
      <c r="AG288" s="145">
        <f>IF($H$5="NO",IF(Valores!$D$59*'Escala Docente'!D288&gt;Valores!$F$59,Valores!$F$59,Valores!$D$59*'Escala Docente'!D288),IF(Valores!$D$59*'Escala Docente'!D288&gt;Valores!$F$59,Valores!$F$59,Valores!$D$59*'Escala Docente'!D288)/2)</f>
        <v>813.06</v>
      </c>
      <c r="AH288" s="145">
        <f>IF($H$5="NO",IF(Valores!$D$61*D288&gt;Valores!$F$61,Valores!$F$61,Valores!$D$61*D288),IF(Valores!$D$61*D288&gt;Valores!$F$61,Valores!$F$61,Valores!$D$61*D288)/2)</f>
        <v>232.3</v>
      </c>
      <c r="AI288" s="151">
        <f t="shared" si="52"/>
        <v>41982.882700000002</v>
      </c>
      <c r="AJ288" s="159">
        <f>IF(Valores!$C$37*D288&gt;Valores!$F$37,Valores!$F$37,Valores!$C$37*D288)</f>
        <v>2093.66</v>
      </c>
      <c r="AK288" s="148">
        <f>IF(Valores!$C$11*D288&gt;Valores!$F$11,Valores!$F$11,Valores!$C$11*D288)</f>
        <v>0</v>
      </c>
      <c r="AL288" s="148">
        <f>IF(Valores!$C$87*D288&gt;Valores!$C$86,Valores!$C$86,Valores!$C$87*D288)</f>
        <v>4875</v>
      </c>
      <c r="AM288" s="148"/>
      <c r="AN288" s="150">
        <f>IF(Valores!$C$58*D288&gt;Valores!$F$58,Valores!$F$58,Valores!$C$58*D288)</f>
        <v>327.60000000000002</v>
      </c>
      <c r="AO288" s="152">
        <f t="shared" si="50"/>
        <v>6968.66</v>
      </c>
      <c r="AP288" s="154">
        <f>AI288*-Valores!$C$68</f>
        <v>-4618.1170970000003</v>
      </c>
      <c r="AQ288" s="154">
        <f>AI288*-Valores!$C$69</f>
        <v>0</v>
      </c>
      <c r="AR288" s="147">
        <f>AI288*-Valores!$C$70</f>
        <v>-1889.2297215000001</v>
      </c>
      <c r="AS288" s="147">
        <v>-159.43</v>
      </c>
      <c r="AT288" s="147">
        <f t="shared" si="53"/>
        <v>-53.83</v>
      </c>
      <c r="AU288" s="151">
        <f t="shared" si="54"/>
        <v>42230.935881500001</v>
      </c>
      <c r="AV288" s="155"/>
      <c r="AW288" s="155">
        <f t="shared" si="45"/>
        <v>120</v>
      </c>
      <c r="AX288" s="140" t="s">
        <v>4</v>
      </c>
    </row>
    <row r="289" spans="1:1018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20391.95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3725.7374999999997</v>
      </c>
      <c r="P289" s="145">
        <f t="shared" si="49"/>
        <v>0</v>
      </c>
      <c r="Q289" s="159">
        <f>Valores!$C$14*D289</f>
        <v>7535.0999999999995</v>
      </c>
      <c r="R289" s="159">
        <f>IF(D289&lt;15,(Valores!$E$4*D289),Valores!$D$4)</f>
        <v>4398.46</v>
      </c>
      <c r="S289" s="145">
        <v>0</v>
      </c>
      <c r="T289" s="148">
        <f>IF($H$5="NO",IF(Valores!$C$46*D289&gt;Valores!$C$44,Valores!$C$44,Valores!$C$46*D289),IF(Valores!$C$46*D289&gt;Valores!$C$44,Valores!$C$44,Valores!$C$46*D289)/2)</f>
        <v>2002.5</v>
      </c>
      <c r="U289" s="159">
        <f>Valores!$C$23*D289</f>
        <v>2443.7999999999997</v>
      </c>
      <c r="V289" s="145">
        <f t="shared" si="44"/>
        <v>2443.7999999999997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50">
        <f>IF((Valores!$C$33)*D289&gt;Valores!$F$33,Valores!$F$33,(Valores!$C$33)*D289)</f>
        <v>240.11520000000002</v>
      </c>
      <c r="AC289" s="145">
        <f t="shared" si="51"/>
        <v>0</v>
      </c>
      <c r="AD289" s="145">
        <f>IF(Valores!$C$34*D289&gt;Valores!$F$34,Valores!$F$34,Valores!$C$34*D289)</f>
        <v>199.86</v>
      </c>
      <c r="AE289" s="149">
        <v>94</v>
      </c>
      <c r="AF289" s="145">
        <f>INT(((AE289*Valores!$C$2)*100)+0.5)/100</f>
        <v>808.79</v>
      </c>
      <c r="AG289" s="145">
        <f>IF($H$5="NO",IF(Valores!$D$59*'Escala Docente'!D289&gt;Valores!$F$59,Valores!$F$59,Valores!$D$59*'Escala Docente'!D289),IF(Valores!$D$59*'Escala Docente'!D289&gt;Valores!$F$59,Valores!$F$59,Valores!$D$59*'Escala Docente'!D289)/2)</f>
        <v>813.06</v>
      </c>
      <c r="AH289" s="145">
        <f>IF($H$5="NO",IF(Valores!$D$61*D289&gt;Valores!$F$61,Valores!$F$61,Valores!$D$61*D289),IF(Valores!$D$61*D289&gt;Valores!$F$61,Valores!$F$61,Valores!$D$61*D289)/2)</f>
        <v>232.3</v>
      </c>
      <c r="AI289" s="151">
        <f t="shared" si="52"/>
        <v>42791.672700000003</v>
      </c>
      <c r="AJ289" s="159">
        <f>IF(Valores!$C$37*D289&gt;Valores!$F$37,Valores!$F$37,Valores!$C$37*D289)</f>
        <v>2093.66</v>
      </c>
      <c r="AK289" s="148">
        <f>IF(Valores!$C$11*D289&gt;Valores!$F$11,Valores!$F$11,Valores!$C$11*D289)</f>
        <v>0</v>
      </c>
      <c r="AL289" s="148">
        <f>IF(Valores!$C$87*D289&gt;Valores!$C$86,Valores!$C$86,Valores!$C$87*D289)</f>
        <v>4875</v>
      </c>
      <c r="AM289" s="148"/>
      <c r="AN289" s="150">
        <f>IF(Valores!$C$58*D289&gt;Valores!$F$58,Valores!$F$58,Valores!$C$58*D289)</f>
        <v>327.60000000000002</v>
      </c>
      <c r="AO289" s="152">
        <f t="shared" si="50"/>
        <v>6968.66</v>
      </c>
      <c r="AP289" s="154">
        <f>AI289*-Valores!$C$68</f>
        <v>-4707.0839970000006</v>
      </c>
      <c r="AQ289" s="154">
        <f>AI289*-Valores!$C$69</f>
        <v>0</v>
      </c>
      <c r="AR289" s="147">
        <f>AI289*-Valores!$C$70</f>
        <v>-1925.6252715000001</v>
      </c>
      <c r="AS289" s="147">
        <v>-159.43</v>
      </c>
      <c r="AT289" s="147">
        <f t="shared" si="53"/>
        <v>-53.83</v>
      </c>
      <c r="AU289" s="151">
        <f t="shared" si="54"/>
        <v>42914.363431499994</v>
      </c>
      <c r="AV289" s="155"/>
      <c r="AW289" s="155">
        <f t="shared" si="45"/>
        <v>120</v>
      </c>
      <c r="AX289" s="140" t="s">
        <v>4</v>
      </c>
    </row>
    <row r="290" spans="1:1018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21071.69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3849.9299999999994</v>
      </c>
      <c r="P290" s="145">
        <f t="shared" si="49"/>
        <v>0</v>
      </c>
      <c r="Q290" s="159">
        <f>Valores!$C$14*D290</f>
        <v>7786.2699999999995</v>
      </c>
      <c r="R290" s="159">
        <f>IF(D290&lt;15,(Valores!$E$4*D290),Valores!$D$4)</f>
        <v>4398.46</v>
      </c>
      <c r="S290" s="145">
        <v>0</v>
      </c>
      <c r="T290" s="148">
        <f>IF($H$5="NO",IF(Valores!$C$46*D290&gt;Valores!$C$44,Valores!$C$44,Valores!$C$46*D290),IF(Valores!$C$46*D290&gt;Valores!$C$44,Valores!$C$44,Valores!$C$46*D290)/2)</f>
        <v>2069.25</v>
      </c>
      <c r="U290" s="159">
        <f>Valores!$C$23*D290</f>
        <v>2525.2599999999998</v>
      </c>
      <c r="V290" s="145">
        <f t="shared" si="44"/>
        <v>2525.2599999999998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50">
        <f>IF((Valores!$C$33)*D290&gt;Valores!$F$33,Valores!$F$33,(Valores!$C$33)*D290)</f>
        <v>248.11904000000001</v>
      </c>
      <c r="AC290" s="145">
        <f t="shared" si="51"/>
        <v>0</v>
      </c>
      <c r="AD290" s="145">
        <f>IF(Valores!$C$34*D290&gt;Valores!$F$34,Valores!$F$34,Valores!$C$34*D290)</f>
        <v>199.86</v>
      </c>
      <c r="AE290" s="149">
        <v>0</v>
      </c>
      <c r="AF290" s="145">
        <f>INT(((AE290*Valores!$C$2)*100)+0.5)/100</f>
        <v>0</v>
      </c>
      <c r="AG290" s="145">
        <f>IF($H$5="NO",IF(Valores!$D$59*'Escala Docente'!D290&gt;Valores!$F$59,Valores!$F$59,Valores!$D$59*'Escala Docente'!D290),IF(Valores!$D$59*'Escala Docente'!D290&gt;Valores!$F$59,Valores!$F$59,Valores!$D$59*'Escala Docente'!D290)/2)</f>
        <v>813.06</v>
      </c>
      <c r="AH290" s="145">
        <f>IF($H$5="NO",IF(Valores!$D$61*D290&gt;Valores!$F$61,Valores!$F$61,Valores!$D$61*D290),IF(Valores!$D$61*D290&gt;Valores!$F$61,Valores!$F$61,Valores!$D$61*D290)/2)</f>
        <v>232.3</v>
      </c>
      <c r="AI290" s="151">
        <f t="shared" si="52"/>
        <v>43194.19904</v>
      </c>
      <c r="AJ290" s="159">
        <f>IF(Valores!$C$37*D290&gt;Valores!$F$37,Valores!$F$37,Valores!$C$37*D290)</f>
        <v>2093.66</v>
      </c>
      <c r="AK290" s="148">
        <f>IF(Valores!$C$11*D290&gt;Valores!$F$11,Valores!$F$11,Valores!$C$11*D290)</f>
        <v>0</v>
      </c>
      <c r="AL290" s="148">
        <f>IF(Valores!$C$87*D290&gt;Valores!$C$86,Valores!$C$86,Valores!$C$87*D290)</f>
        <v>5037.5</v>
      </c>
      <c r="AM290" s="148"/>
      <c r="AN290" s="150">
        <f>IF(Valores!$C$58*D290&gt;Valores!$F$58,Valores!$F$58,Valores!$C$58*D290)</f>
        <v>327.60000000000002</v>
      </c>
      <c r="AO290" s="152">
        <f t="shared" si="50"/>
        <v>7131.16</v>
      </c>
      <c r="AP290" s="154">
        <f>AI290*-Valores!$C$68</f>
        <v>-4751.3618944</v>
      </c>
      <c r="AQ290" s="154">
        <f>AI290*-Valores!$C$69</f>
        <v>0</v>
      </c>
      <c r="AR290" s="147">
        <f>AI290*-Valores!$C$70</f>
        <v>-1943.7389567999999</v>
      </c>
      <c r="AS290" s="147">
        <v>-159.43</v>
      </c>
      <c r="AT290" s="147">
        <f t="shared" si="53"/>
        <v>-53.83</v>
      </c>
      <c r="AU290" s="151">
        <f t="shared" si="54"/>
        <v>43416.998188799997</v>
      </c>
      <c r="AV290" s="155"/>
      <c r="AW290" s="155">
        <f t="shared" ref="AW290:AW302" si="55">4*D290</f>
        <v>124</v>
      </c>
      <c r="AX290" s="140" t="s">
        <v>8</v>
      </c>
    </row>
    <row r="291" spans="1:1018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21071.69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3849.9299999999994</v>
      </c>
      <c r="P291" s="145">
        <f t="shared" si="49"/>
        <v>0</v>
      </c>
      <c r="Q291" s="159">
        <f>Valores!$C$14*D291</f>
        <v>7786.2699999999995</v>
      </c>
      <c r="R291" s="159">
        <f>IF(D291&lt;15,(Valores!$E$4*D291),Valores!$D$4)</f>
        <v>4398.46</v>
      </c>
      <c r="S291" s="145">
        <v>0</v>
      </c>
      <c r="T291" s="148">
        <f>IF($H$5="NO",IF(Valores!$C$46*D291&gt;Valores!$C$44,Valores!$C$44,Valores!$C$46*D291),IF(Valores!$C$46*D291&gt;Valores!$C$44,Valores!$C$44,Valores!$C$46*D291)/2)</f>
        <v>2069.25</v>
      </c>
      <c r="U291" s="159">
        <f>Valores!$C$23*D291</f>
        <v>2525.2599999999998</v>
      </c>
      <c r="V291" s="145">
        <f t="shared" si="44"/>
        <v>2525.2599999999998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50">
        <f>IF((Valores!$C$33)*D291&gt;Valores!$F$33,Valores!$F$33,(Valores!$C$33)*D291)</f>
        <v>248.11904000000001</v>
      </c>
      <c r="AC291" s="145">
        <f t="shared" si="51"/>
        <v>0</v>
      </c>
      <c r="AD291" s="145">
        <f>IF(Valores!$C$34*D291&gt;Valores!$F$34,Valores!$F$34,Valores!$C$34*D291)</f>
        <v>199.86</v>
      </c>
      <c r="AE291" s="149">
        <v>94</v>
      </c>
      <c r="AF291" s="145">
        <f>INT(((AE291*Valores!$C$2)*100)+0.5)/100</f>
        <v>808.79</v>
      </c>
      <c r="AG291" s="145">
        <f>IF($H$5="NO",IF(Valores!$D$59*'Escala Docente'!D291&gt;Valores!$F$59,Valores!$F$59,Valores!$D$59*'Escala Docente'!D291),IF(Valores!$D$59*'Escala Docente'!D291&gt;Valores!$F$59,Valores!$F$59,Valores!$D$59*'Escala Docente'!D291)/2)</f>
        <v>813.06</v>
      </c>
      <c r="AH291" s="145">
        <f>IF($H$5="NO",IF(Valores!$D$61*D291&gt;Valores!$F$61,Valores!$F$61,Valores!$D$61*D291),IF(Valores!$D$61*D291&gt;Valores!$F$61,Valores!$F$61,Valores!$D$61*D291)/2)</f>
        <v>232.3</v>
      </c>
      <c r="AI291" s="151">
        <f t="shared" si="52"/>
        <v>44002.98904</v>
      </c>
      <c r="AJ291" s="159">
        <f>IF(Valores!$C$37*D291&gt;Valores!$F$37,Valores!$F$37,Valores!$C$37*D291)</f>
        <v>2093.66</v>
      </c>
      <c r="AK291" s="148">
        <f>IF(Valores!$C$11*D291&gt;Valores!$F$11,Valores!$F$11,Valores!$C$11*D291)</f>
        <v>0</v>
      </c>
      <c r="AL291" s="148">
        <f>IF(Valores!$C$87*D291&gt;Valores!$C$86,Valores!$C$86,Valores!$C$87*D291)</f>
        <v>5037.5</v>
      </c>
      <c r="AM291" s="148"/>
      <c r="AN291" s="150">
        <f>IF(Valores!$C$58*D291&gt;Valores!$F$58,Valores!$F$58,Valores!$C$58*D291)</f>
        <v>327.60000000000002</v>
      </c>
      <c r="AO291" s="152">
        <f t="shared" si="50"/>
        <v>7131.16</v>
      </c>
      <c r="AP291" s="154">
        <f>AI291*-Valores!$C$68</f>
        <v>-4840.3287944000003</v>
      </c>
      <c r="AQ291" s="154">
        <f>AI291*-Valores!$C$69</f>
        <v>0</v>
      </c>
      <c r="AR291" s="147">
        <f>AI291*-Valores!$C$70</f>
        <v>-1980.1345068000001</v>
      </c>
      <c r="AS291" s="147">
        <v>-159.43</v>
      </c>
      <c r="AT291" s="147">
        <f t="shared" si="53"/>
        <v>-53.83</v>
      </c>
      <c r="AU291" s="151">
        <f t="shared" si="54"/>
        <v>44100.425738800004</v>
      </c>
      <c r="AV291" s="155"/>
      <c r="AW291" s="155">
        <f t="shared" si="55"/>
        <v>124</v>
      </c>
      <c r="AX291" s="140" t="s">
        <v>8</v>
      </c>
    </row>
    <row r="292" spans="1:1018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21751.42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3974.1209999999996</v>
      </c>
      <c r="P292" s="145">
        <f t="shared" si="49"/>
        <v>0</v>
      </c>
      <c r="Q292" s="159">
        <f>Valores!$C$14*D292</f>
        <v>8037.44</v>
      </c>
      <c r="R292" s="159">
        <f>IF(D292&lt;15,(Valores!$E$4*D292),Valores!$D$4)</f>
        <v>4398.46</v>
      </c>
      <c r="S292" s="145">
        <v>0</v>
      </c>
      <c r="T292" s="148">
        <f>IF($H$5="NO",IF(Valores!$C$46*D292&gt;Valores!$C$44,Valores!$C$44,Valores!$C$46*D292),IF(Valores!$C$46*D292&gt;Valores!$C$44,Valores!$C$44,Valores!$C$46*D292)/2)</f>
        <v>2136</v>
      </c>
      <c r="U292" s="159">
        <f>Valores!$C$23*D292</f>
        <v>2606.7199999999998</v>
      </c>
      <c r="V292" s="145">
        <f t="shared" si="44"/>
        <v>2606.7199999999998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50">
        <f>IF((Valores!$C$33)*D292&gt;Valores!$F$33,Valores!$F$33,(Valores!$C$33)*D292)</f>
        <v>256.12288000000001</v>
      </c>
      <c r="AC292" s="145">
        <f t="shared" si="51"/>
        <v>0</v>
      </c>
      <c r="AD292" s="145">
        <f>IF(Valores!$C$34*D292&gt;Valores!$F$34,Valores!$F$34,Valores!$C$34*D292)</f>
        <v>199.86</v>
      </c>
      <c r="AE292" s="149">
        <v>0</v>
      </c>
      <c r="AF292" s="145">
        <f>INT(((AE292*Valores!$C$2)*100)+0.5)/100</f>
        <v>0</v>
      </c>
      <c r="AG292" s="145">
        <f>IF($H$5="NO",IF(Valores!$D$59*'Escala Docente'!D292&gt;Valores!$F$59,Valores!$F$59,Valores!$D$59*'Escala Docente'!D292),IF(Valores!$D$59*'Escala Docente'!D292&gt;Valores!$F$59,Valores!$F$59,Valores!$D$59*'Escala Docente'!D292)/2)</f>
        <v>813.06</v>
      </c>
      <c r="AH292" s="145">
        <f>IF($H$5="NO",IF(Valores!$D$61*D292&gt;Valores!$F$61,Valores!$F$61,Valores!$D$61*D292),IF(Valores!$D$61*D292&gt;Valores!$F$61,Valores!$F$61,Valores!$D$61*D292)/2)</f>
        <v>232.3</v>
      </c>
      <c r="AI292" s="151">
        <f t="shared" si="52"/>
        <v>44405.503880000004</v>
      </c>
      <c r="AJ292" s="159">
        <f>IF(Valores!$C$37*D292&gt;Valores!$F$37,Valores!$F$37,Valores!$C$37*D292)</f>
        <v>2093.66</v>
      </c>
      <c r="AK292" s="148">
        <f>IF(Valores!$C$11*D292&gt;Valores!$F$11,Valores!$F$11,Valores!$C$11*D292)</f>
        <v>0</v>
      </c>
      <c r="AL292" s="148">
        <f>IF(Valores!$C$87*D292&gt;Valores!$C$86,Valores!$C$86,Valores!$C$87*D292)</f>
        <v>5200</v>
      </c>
      <c r="AM292" s="148"/>
      <c r="AN292" s="150">
        <f>IF(Valores!$C$58*D292&gt;Valores!$F$58,Valores!$F$58,Valores!$C$58*D292)</f>
        <v>327.60000000000002</v>
      </c>
      <c r="AO292" s="152">
        <f t="shared" si="50"/>
        <v>7293.66</v>
      </c>
      <c r="AP292" s="154">
        <f>AI292*-Valores!$C$68</f>
        <v>-4884.6054268000007</v>
      </c>
      <c r="AQ292" s="154">
        <f>AI292*-Valores!$C$69</f>
        <v>0</v>
      </c>
      <c r="AR292" s="147">
        <f>AI292*-Valores!$C$70</f>
        <v>-1998.2476746000002</v>
      </c>
      <c r="AS292" s="147">
        <v>-159.43</v>
      </c>
      <c r="AT292" s="147">
        <f t="shared" si="53"/>
        <v>-53.83</v>
      </c>
      <c r="AU292" s="151">
        <f t="shared" si="54"/>
        <v>44603.050778600002</v>
      </c>
      <c r="AV292" s="155"/>
      <c r="AW292" s="155">
        <f t="shared" si="55"/>
        <v>128</v>
      </c>
      <c r="AX292" s="140" t="s">
        <v>8</v>
      </c>
    </row>
    <row r="293" spans="1:1018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21751.42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3974.1209999999996</v>
      </c>
      <c r="P293" s="145">
        <f t="shared" si="49"/>
        <v>0</v>
      </c>
      <c r="Q293" s="159">
        <f>Valores!$C$14*D293</f>
        <v>8037.44</v>
      </c>
      <c r="R293" s="159">
        <f>IF(D293&lt;15,(Valores!$E$4*D293),Valores!$D$4)</f>
        <v>4398.46</v>
      </c>
      <c r="S293" s="145">
        <v>0</v>
      </c>
      <c r="T293" s="148">
        <f>IF($H$5="NO",IF(Valores!$C$46*D293&gt;Valores!$C$44,Valores!$C$44,Valores!$C$46*D293),IF(Valores!$C$46*D293&gt;Valores!$C$44,Valores!$C$44,Valores!$C$46*D293)/2)</f>
        <v>2136</v>
      </c>
      <c r="U293" s="159">
        <f>Valores!$C$23*D293</f>
        <v>2606.7199999999998</v>
      </c>
      <c r="V293" s="145">
        <f t="shared" si="44"/>
        <v>2606.7199999999998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50">
        <f>IF((Valores!$C$33)*D293&gt;Valores!$F$33,Valores!$F$33,(Valores!$C$33)*D293)</f>
        <v>256.12288000000001</v>
      </c>
      <c r="AC293" s="145">
        <f t="shared" si="51"/>
        <v>0</v>
      </c>
      <c r="AD293" s="145">
        <f>IF(Valores!$C$34*D293&gt;Valores!$F$34,Valores!$F$34,Valores!$C$34*D293)</f>
        <v>199.86</v>
      </c>
      <c r="AE293" s="149">
        <v>94</v>
      </c>
      <c r="AF293" s="145">
        <f>INT(((AE293*Valores!$C$2)*100)+0.5)/100</f>
        <v>808.79</v>
      </c>
      <c r="AG293" s="145">
        <f>IF($H$5="NO",IF(Valores!$D$59*'Escala Docente'!D293&gt;Valores!$F$59,Valores!$F$59,Valores!$D$59*'Escala Docente'!D293),IF(Valores!$D$59*'Escala Docente'!D293&gt;Valores!$F$59,Valores!$F$59,Valores!$D$59*'Escala Docente'!D293)/2)</f>
        <v>813.06</v>
      </c>
      <c r="AH293" s="145">
        <f>IF($H$5="NO",IF(Valores!$D$61*D293&gt;Valores!$F$61,Valores!$F$61,Valores!$D$61*D293),IF(Valores!$D$61*D293&gt;Valores!$F$61,Valores!$F$61,Valores!$D$61*D293)/2)</f>
        <v>232.3</v>
      </c>
      <c r="AI293" s="151">
        <f t="shared" si="52"/>
        <v>45214.293880000005</v>
      </c>
      <c r="AJ293" s="159">
        <f>IF(Valores!$C$37*D293&gt;Valores!$F$37,Valores!$F$37,Valores!$C$37*D293)</f>
        <v>2093.66</v>
      </c>
      <c r="AK293" s="148">
        <f>IF(Valores!$C$11*D293&gt;Valores!$F$11,Valores!$F$11,Valores!$C$11*D293)</f>
        <v>0</v>
      </c>
      <c r="AL293" s="148">
        <f>IF(Valores!$C$87*D293&gt;Valores!$C$86,Valores!$C$86,Valores!$C$87*D293)</f>
        <v>5200</v>
      </c>
      <c r="AM293" s="148"/>
      <c r="AN293" s="150">
        <f>IF(Valores!$C$58*D293&gt;Valores!$F$58,Valores!$F$58,Valores!$C$58*D293)</f>
        <v>327.60000000000002</v>
      </c>
      <c r="AO293" s="152">
        <f t="shared" si="50"/>
        <v>7293.66</v>
      </c>
      <c r="AP293" s="154">
        <f>AI293*-Valores!$C$68</f>
        <v>-4973.5723268000002</v>
      </c>
      <c r="AQ293" s="154">
        <f>AI293*-Valores!$C$69</f>
        <v>0</v>
      </c>
      <c r="AR293" s="147">
        <f>AI293*-Valores!$C$70</f>
        <v>-2034.6432246000002</v>
      </c>
      <c r="AS293" s="147">
        <v>-159.43</v>
      </c>
      <c r="AT293" s="147">
        <f t="shared" si="53"/>
        <v>-53.83</v>
      </c>
      <c r="AU293" s="151">
        <f t="shared" si="54"/>
        <v>45286.478328600002</v>
      </c>
      <c r="AV293" s="155"/>
      <c r="AW293" s="155">
        <f t="shared" si="55"/>
        <v>128</v>
      </c>
      <c r="AX293" s="140" t="s">
        <v>8</v>
      </c>
    </row>
    <row r="294" spans="1:1018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22431.15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4098.3119999999999</v>
      </c>
      <c r="P294" s="145">
        <f t="shared" si="49"/>
        <v>0</v>
      </c>
      <c r="Q294" s="159">
        <f>Valores!$C$14*D294</f>
        <v>8288.6099999999988</v>
      </c>
      <c r="R294" s="159">
        <f>IF(D294&lt;15,(Valores!$E$4*D294),Valores!$D$4)</f>
        <v>4398.46</v>
      </c>
      <c r="S294" s="145">
        <v>0</v>
      </c>
      <c r="T294" s="148">
        <f>IF($H$5="NO",IF(Valores!$C$46*D294&gt;Valores!$C$44,Valores!$C$44,Valores!$C$46*D294),IF(Valores!$C$46*D294&gt;Valores!$C$44,Valores!$C$44,Valores!$C$46*D294)/2)</f>
        <v>2202.75</v>
      </c>
      <c r="U294" s="159">
        <f>Valores!$C$23*D294</f>
        <v>2688.18</v>
      </c>
      <c r="V294" s="145">
        <f t="shared" si="44"/>
        <v>2688.18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50">
        <f>IF((Valores!$C$33)*D294&gt;Valores!$F$33,Valores!$F$33,(Valores!$C$33)*D294)</f>
        <v>264.12672000000003</v>
      </c>
      <c r="AC294" s="145">
        <f t="shared" si="51"/>
        <v>0</v>
      </c>
      <c r="AD294" s="145">
        <f>IF(Valores!$C$34*D294&gt;Valores!$F$34,Valores!$F$34,Valores!$C$34*D294)</f>
        <v>199.86</v>
      </c>
      <c r="AE294" s="149">
        <v>0</v>
      </c>
      <c r="AF294" s="145">
        <f>INT(((AE294*Valores!$C$2)*100)+0.5)/100</f>
        <v>0</v>
      </c>
      <c r="AG294" s="145">
        <f>IF($H$5="NO",IF(Valores!$D$59*'Escala Docente'!D294&gt;Valores!$F$59,Valores!$F$59,Valores!$D$59*'Escala Docente'!D294),IF(Valores!$D$59*'Escala Docente'!D294&gt;Valores!$F$59,Valores!$F$59,Valores!$D$59*'Escala Docente'!D294)/2)</f>
        <v>813.06</v>
      </c>
      <c r="AH294" s="145">
        <f>IF($H$5="NO",IF(Valores!$D$61*D294&gt;Valores!$F$61,Valores!$F$61,Valores!$D$61*D294),IF(Valores!$D$61*D294&gt;Valores!$F$61,Valores!$F$61,Valores!$D$61*D294)/2)</f>
        <v>232.3</v>
      </c>
      <c r="AI294" s="151">
        <f t="shared" si="52"/>
        <v>45616.808720000001</v>
      </c>
      <c r="AJ294" s="159">
        <f>IF(Valores!$C$37*D294&gt;Valores!$F$37,Valores!$F$37,Valores!$C$37*D294)</f>
        <v>2093.66</v>
      </c>
      <c r="AK294" s="148">
        <f>IF(Valores!$C$11*D294&gt;Valores!$F$11,Valores!$F$11,Valores!$C$11*D294)</f>
        <v>0</v>
      </c>
      <c r="AL294" s="148">
        <f>IF(Valores!$C$87*D294&gt;Valores!$C$86,Valores!$C$86,Valores!$C$87*D294)</f>
        <v>5362.5</v>
      </c>
      <c r="AM294" s="148"/>
      <c r="AN294" s="150">
        <f>IF(Valores!$C$58*D294&gt;Valores!$F$58,Valores!$F$58,Valores!$C$58*D294)</f>
        <v>327.60000000000002</v>
      </c>
      <c r="AO294" s="152">
        <f t="shared" si="50"/>
        <v>7456.16</v>
      </c>
      <c r="AP294" s="154">
        <f>AI294*-Valores!$C$68</f>
        <v>-5017.8489592000005</v>
      </c>
      <c r="AQ294" s="154">
        <f>AI294*-Valores!$C$69</f>
        <v>0</v>
      </c>
      <c r="AR294" s="147">
        <f>AI294*-Valores!$C$70</f>
        <v>-2052.7563924000001</v>
      </c>
      <c r="AS294" s="147">
        <v>-159.43</v>
      </c>
      <c r="AT294" s="147">
        <f t="shared" si="53"/>
        <v>-53.83</v>
      </c>
      <c r="AU294" s="151">
        <f t="shared" si="54"/>
        <v>45789.103368400007</v>
      </c>
      <c r="AV294" s="155"/>
      <c r="AW294" s="155">
        <f t="shared" si="55"/>
        <v>132</v>
      </c>
      <c r="AX294" s="140" t="s">
        <v>8</v>
      </c>
    </row>
    <row r="295" spans="1:1018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22431.15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4098.3119999999999</v>
      </c>
      <c r="P295" s="159">
        <f t="shared" si="49"/>
        <v>0</v>
      </c>
      <c r="Q295" s="159">
        <f>Valores!$C$14*D295</f>
        <v>8288.6099999999988</v>
      </c>
      <c r="R295" s="159">
        <f>IF(D295&lt;15,(Valores!$E$4*D295),Valores!$D$4)</f>
        <v>4398.46</v>
      </c>
      <c r="S295" s="159">
        <v>0</v>
      </c>
      <c r="T295" s="148">
        <f>IF($H$5="NO",IF(Valores!$C$46*D295&gt;Valores!$C$44,Valores!$C$44,Valores!$C$46*D295),IF(Valores!$C$46*D295&gt;Valores!$C$44,Valores!$C$44,Valores!$C$46*D295)/2)</f>
        <v>2202.75</v>
      </c>
      <c r="U295" s="159">
        <f>Valores!$C$23*D295</f>
        <v>2688.18</v>
      </c>
      <c r="V295" s="159">
        <f t="shared" si="44"/>
        <v>2688.18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59">
        <f>IF((Valores!$C$33)*D295&gt;Valores!$F$33,Valores!$F$33,(Valores!$C$33)*D295)</f>
        <v>264.12672000000003</v>
      </c>
      <c r="AC295" s="159">
        <f t="shared" si="51"/>
        <v>0</v>
      </c>
      <c r="AD295" s="159">
        <f>IF(Valores!$C$34*D295&gt;Valores!$F$34,Valores!$F$34,Valores!$C$34*D295)</f>
        <v>199.86</v>
      </c>
      <c r="AE295" s="170">
        <v>94</v>
      </c>
      <c r="AF295" s="159">
        <f>INT(((AE295*Valores!$C$2)*100)+0.5)/100</f>
        <v>808.79</v>
      </c>
      <c r="AG295" s="145">
        <f>IF($H$5="NO",IF(Valores!$D$59*'Escala Docente'!D295&gt;Valores!$F$59,Valores!$F$59,Valores!$D$59*'Escala Docente'!D295),IF(Valores!$D$59*'Escala Docente'!D295&gt;Valores!$F$59,Valores!$F$59,Valores!$D$59*'Escala Docente'!D295)/2)</f>
        <v>813.06</v>
      </c>
      <c r="AH295" s="145">
        <f>IF($H$5="NO",IF(Valores!$D$61*D295&gt;Valores!$F$61,Valores!$F$61,Valores!$D$61*D295),IF(Valores!$D$61*D295&gt;Valores!$F$61,Valores!$F$61,Valores!$D$61*D295)/2)</f>
        <v>232.3</v>
      </c>
      <c r="AI295" s="151">
        <f t="shared" si="52"/>
        <v>46425.598720000002</v>
      </c>
      <c r="AJ295" s="154">
        <f>IF(Valores!$C$37*D295&gt;Valores!$F$37,Valores!$F$37,Valores!$C$37*D295)</f>
        <v>2093.66</v>
      </c>
      <c r="AK295" s="148">
        <f>IF(Valores!$C$11*D295&gt;Valores!$F$11,Valores!$F$11,Valores!$C$11*D295)</f>
        <v>0</v>
      </c>
      <c r="AL295" s="148">
        <f>IF(Valores!$C$87*D295&gt;Valores!$C$86,Valores!$C$86,Valores!$C$87*D295)</f>
        <v>5362.5</v>
      </c>
      <c r="AM295" s="148"/>
      <c r="AN295" s="150">
        <f>IF(Valores!$C$58*D295&gt;Valores!$F$58,Valores!$F$58,Valores!$C$58*D295)</f>
        <v>327.60000000000002</v>
      </c>
      <c r="AO295" s="152">
        <f t="shared" si="50"/>
        <v>7456.16</v>
      </c>
      <c r="AP295" s="154">
        <f>AI295*-Valores!$C$68</f>
        <v>-5106.8158592</v>
      </c>
      <c r="AQ295" s="154">
        <f>AI295*-Valores!$C$69</f>
        <v>0</v>
      </c>
      <c r="AR295" s="159">
        <f>AI295*-Valores!$C$70</f>
        <v>-2089.1519423999998</v>
      </c>
      <c r="AS295" s="159">
        <v>-159.43</v>
      </c>
      <c r="AT295" s="147">
        <f t="shared" si="53"/>
        <v>-53.83</v>
      </c>
      <c r="AU295" s="151">
        <f t="shared" si="54"/>
        <v>46472.5309184</v>
      </c>
      <c r="AV295" s="140"/>
      <c r="AW295" s="140">
        <f t="shared" si="55"/>
        <v>132</v>
      </c>
      <c r="AX295" s="140" t="s">
        <v>8</v>
      </c>
    </row>
    <row r="296" spans="1:1018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23110.880000000001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4222.5029999999997</v>
      </c>
      <c r="P296" s="145">
        <f t="shared" si="49"/>
        <v>0</v>
      </c>
      <c r="Q296" s="159">
        <f>Valores!$C$14*D296</f>
        <v>8539.7799999999988</v>
      </c>
      <c r="R296" s="159">
        <f>IF(D296&lt;15,(Valores!$E$4*D296),Valores!$D$4)</f>
        <v>4398.46</v>
      </c>
      <c r="S296" s="145">
        <v>0</v>
      </c>
      <c r="T296" s="148">
        <f>IF($H$5="NO",IF(Valores!$C$46*D296&gt;Valores!$C$44,Valores!$C$44,Valores!$C$46*D296),IF(Valores!$C$46*D296&gt;Valores!$C$44,Valores!$C$44,Valores!$C$46*D296)/2)</f>
        <v>2269.5</v>
      </c>
      <c r="U296" s="159">
        <f>Valores!$C$23*D296</f>
        <v>2769.64</v>
      </c>
      <c r="V296" s="145">
        <f t="shared" si="44"/>
        <v>2769.64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50">
        <f>IF((Valores!$C$33)*D296&gt;Valores!$F$33,Valores!$F$33,(Valores!$C$33)*D296)</f>
        <v>272.13056</v>
      </c>
      <c r="AC296" s="145">
        <f t="shared" si="51"/>
        <v>0</v>
      </c>
      <c r="AD296" s="145">
        <f>IF(Valores!$C$34*D296&gt;Valores!$F$34,Valores!$F$34,Valores!$C$34*D296)</f>
        <v>199.86</v>
      </c>
      <c r="AE296" s="149">
        <v>0</v>
      </c>
      <c r="AF296" s="145">
        <f>INT(((AE296*Valores!$C$2)*100)+0.5)/100</f>
        <v>0</v>
      </c>
      <c r="AG296" s="145">
        <f>IF($H$5="NO",IF(Valores!$D$59*'Escala Docente'!D296&gt;Valores!$F$59,Valores!$F$59,Valores!$D$59*'Escala Docente'!D296),IF(Valores!$D$59*'Escala Docente'!D296&gt;Valores!$F$59,Valores!$F$59,Valores!$D$59*'Escala Docente'!D296)/2)</f>
        <v>813.06</v>
      </c>
      <c r="AH296" s="145">
        <f>IF($H$5="NO",IF(Valores!$D$61*D296&gt;Valores!$F$61,Valores!$F$61,Valores!$D$61*D296),IF(Valores!$D$61*D296&gt;Valores!$F$61,Valores!$F$61,Valores!$D$61*D296)/2)</f>
        <v>232.3</v>
      </c>
      <c r="AI296" s="151">
        <f t="shared" si="52"/>
        <v>46828.113559999998</v>
      </c>
      <c r="AJ296" s="159">
        <f>IF(Valores!$C$37*D296&gt;Valores!$F$37,Valores!$F$37,Valores!$C$37*D296)</f>
        <v>2093.66</v>
      </c>
      <c r="AK296" s="148">
        <f>IF(Valores!$C$11*D296&gt;Valores!$F$11,Valores!$F$11,Valores!$C$11*D296)</f>
        <v>0</v>
      </c>
      <c r="AL296" s="148">
        <f>IF(Valores!$C$87*D296&gt;Valores!$C$86,Valores!$C$86,Valores!$C$87*D296)</f>
        <v>5525</v>
      </c>
      <c r="AM296" s="148"/>
      <c r="AN296" s="150">
        <f>IF(Valores!$C$58*D296&gt;Valores!$F$58,Valores!$F$58,Valores!$C$58*D296)</f>
        <v>327.60000000000002</v>
      </c>
      <c r="AO296" s="152">
        <f t="shared" si="50"/>
        <v>7618.66</v>
      </c>
      <c r="AP296" s="154">
        <f>AI296*-Valores!$C$68</f>
        <v>-5151.0924915999994</v>
      </c>
      <c r="AQ296" s="154">
        <f>AI296*-Valores!$C$69</f>
        <v>0</v>
      </c>
      <c r="AR296" s="147">
        <f>AI296*-Valores!$C$70</f>
        <v>-2107.2651102</v>
      </c>
      <c r="AS296" s="147">
        <v>-159.43</v>
      </c>
      <c r="AT296" s="147">
        <f t="shared" si="53"/>
        <v>-53.83</v>
      </c>
      <c r="AU296" s="151">
        <f t="shared" si="54"/>
        <v>46975.155958199997</v>
      </c>
      <c r="AV296" s="155"/>
      <c r="AW296" s="155">
        <f t="shared" si="55"/>
        <v>136</v>
      </c>
      <c r="AX296" s="140" t="s">
        <v>8</v>
      </c>
    </row>
    <row r="297" spans="1:1018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23110.880000000001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4222.5029999999997</v>
      </c>
      <c r="P297" s="145">
        <f t="shared" si="49"/>
        <v>0</v>
      </c>
      <c r="Q297" s="159">
        <f>Valores!$C$14*D297</f>
        <v>8539.7799999999988</v>
      </c>
      <c r="R297" s="159">
        <f>IF(D297&lt;15,(Valores!$E$4*D297),Valores!$D$4)</f>
        <v>4398.46</v>
      </c>
      <c r="S297" s="145">
        <v>0</v>
      </c>
      <c r="T297" s="148">
        <f>IF($H$5="NO",IF(Valores!$C$46*D297&gt;Valores!$C$44,Valores!$C$44,Valores!$C$46*D297),IF(Valores!$C$46*D297&gt;Valores!$C$44,Valores!$C$44,Valores!$C$46*D297)/2)</f>
        <v>2269.5</v>
      </c>
      <c r="U297" s="159">
        <f>Valores!$C$23*D297</f>
        <v>2769.64</v>
      </c>
      <c r="V297" s="145">
        <f t="shared" si="44"/>
        <v>2769.64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50">
        <f>IF((Valores!$C$33)*D297&gt;Valores!$F$33,Valores!$F$33,(Valores!$C$33)*D297)</f>
        <v>272.13056</v>
      </c>
      <c r="AC297" s="145">
        <f t="shared" si="51"/>
        <v>0</v>
      </c>
      <c r="AD297" s="145">
        <f>IF(Valores!$C$34*D297&gt;Valores!$F$34,Valores!$F$34,Valores!$C$34*D297)</f>
        <v>199.86</v>
      </c>
      <c r="AE297" s="149">
        <v>94</v>
      </c>
      <c r="AF297" s="145">
        <f>INT(((AE297*Valores!$C$2)*100)+0.5)/100</f>
        <v>808.79</v>
      </c>
      <c r="AG297" s="145">
        <f>IF($H$5="NO",IF(Valores!$D$59*'Escala Docente'!D297&gt;Valores!$F$59,Valores!$F$59,Valores!$D$59*'Escala Docente'!D297),IF(Valores!$D$59*'Escala Docente'!D297&gt;Valores!$F$59,Valores!$F$59,Valores!$D$59*'Escala Docente'!D297)/2)</f>
        <v>813.06</v>
      </c>
      <c r="AH297" s="145">
        <f>IF($H$5="NO",IF(Valores!$D$61*D297&gt;Valores!$F$61,Valores!$F$61,Valores!$D$61*D297),IF(Valores!$D$61*D297&gt;Valores!$F$61,Valores!$F$61,Valores!$D$61*D297)/2)</f>
        <v>232.3</v>
      </c>
      <c r="AI297" s="151">
        <f t="shared" si="52"/>
        <v>47636.903559999999</v>
      </c>
      <c r="AJ297" s="159">
        <f>IF(Valores!$C$37*D297&gt;Valores!$F$37,Valores!$F$37,Valores!$C$37*D297)</f>
        <v>2093.66</v>
      </c>
      <c r="AK297" s="148">
        <f>IF(Valores!$C$11*D297&gt;Valores!$F$11,Valores!$F$11,Valores!$C$11*D297)</f>
        <v>0</v>
      </c>
      <c r="AL297" s="148">
        <f>IF(Valores!$C$87*D297&gt;Valores!$C$86,Valores!$C$86,Valores!$C$87*D297)</f>
        <v>5525</v>
      </c>
      <c r="AM297" s="148"/>
      <c r="AN297" s="150">
        <f>IF(Valores!$C$58*D297&gt;Valores!$F$58,Valores!$F$58,Valores!$C$58*D297)</f>
        <v>327.60000000000002</v>
      </c>
      <c r="AO297" s="152">
        <f t="shared" si="50"/>
        <v>7618.66</v>
      </c>
      <c r="AP297" s="154">
        <f>AI297*-Valores!$C$68</f>
        <v>-5240.0593915999998</v>
      </c>
      <c r="AQ297" s="154">
        <f>AI297*-Valores!$C$69</f>
        <v>0</v>
      </c>
      <c r="AR297" s="147">
        <f>AI297*-Valores!$C$70</f>
        <v>-2143.6606601999997</v>
      </c>
      <c r="AS297" s="147">
        <v>-159.43</v>
      </c>
      <c r="AT297" s="147">
        <f t="shared" si="53"/>
        <v>-53.83</v>
      </c>
      <c r="AU297" s="151">
        <f t="shared" si="54"/>
        <v>47658.58350819999</v>
      </c>
      <c r="AV297" s="155"/>
      <c r="AW297" s="155">
        <f t="shared" si="55"/>
        <v>136</v>
      </c>
      <c r="AX297" s="140" t="s">
        <v>8</v>
      </c>
    </row>
    <row r="298" spans="1:1018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23790.61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4346.6939999999995</v>
      </c>
      <c r="P298" s="145">
        <f t="shared" si="49"/>
        <v>0</v>
      </c>
      <c r="Q298" s="159">
        <f>Valores!$C$14*D298</f>
        <v>8790.9499999999989</v>
      </c>
      <c r="R298" s="159">
        <f>IF(D298&lt;15,(Valores!$E$4*D298),Valores!$D$4)</f>
        <v>4398.46</v>
      </c>
      <c r="S298" s="145">
        <v>0</v>
      </c>
      <c r="T298" s="148">
        <f>IF($H$5="NO",IF(Valores!$C$46*D298&gt;Valores!$C$44,Valores!$C$44,Valores!$C$46*D298),IF(Valores!$C$46*D298&gt;Valores!$C$44,Valores!$C$44,Valores!$C$46*D298)/2)</f>
        <v>2336.25</v>
      </c>
      <c r="U298" s="159">
        <f>Valores!$C$23*D298</f>
        <v>2851.1</v>
      </c>
      <c r="V298" s="145">
        <f t="shared" si="44"/>
        <v>2851.1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50">
        <f>IF((Valores!$C$33)*D298&gt;Valores!$F$33,Valores!$F$33,(Valores!$C$33)*D298)</f>
        <v>280.13440000000003</v>
      </c>
      <c r="AC298" s="145">
        <f t="shared" si="51"/>
        <v>0</v>
      </c>
      <c r="AD298" s="145">
        <f>IF(Valores!$C$34*D298&gt;Valores!$F$34,Valores!$F$34,Valores!$C$34*D298)</f>
        <v>199.86</v>
      </c>
      <c r="AE298" s="149">
        <v>0</v>
      </c>
      <c r="AF298" s="145">
        <f>INT(((AE298*Valores!$C$2)*100)+0.5)/100</f>
        <v>0</v>
      </c>
      <c r="AG298" s="145">
        <f>IF($H$5="NO",IF(Valores!$D$59*'Escala Docente'!D298&gt;Valores!$F$59,Valores!$F$59,Valores!$D$59*'Escala Docente'!D298),IF(Valores!$D$59*'Escala Docente'!D298&gt;Valores!$F$59,Valores!$F$59,Valores!$D$59*'Escala Docente'!D298)/2)</f>
        <v>813.06</v>
      </c>
      <c r="AH298" s="145">
        <f>IF($H$5="NO",IF(Valores!$D$61*D298&gt;Valores!$F$61,Valores!$F$61,Valores!$D$61*D298),IF(Valores!$D$61*D298&gt;Valores!$F$61,Valores!$F$61,Valores!$D$61*D298)/2)</f>
        <v>232.3</v>
      </c>
      <c r="AI298" s="151">
        <f t="shared" si="52"/>
        <v>48039.418400000002</v>
      </c>
      <c r="AJ298" s="159">
        <f>IF(Valores!$C$37*D298&gt;Valores!$F$37,Valores!$F$37,Valores!$C$37*D298)</f>
        <v>2093.66</v>
      </c>
      <c r="AK298" s="148">
        <f>IF(Valores!$C$11*D298&gt;Valores!$F$11,Valores!$F$11,Valores!$C$11*D298)</f>
        <v>0</v>
      </c>
      <c r="AL298" s="148">
        <f>IF(Valores!$C$87*D298&gt;Valores!$C$86,Valores!$C$86,Valores!$C$87*D298)</f>
        <v>5687.5</v>
      </c>
      <c r="AM298" s="148"/>
      <c r="AN298" s="150">
        <f>IF(Valores!$C$58*D298&gt;Valores!$F$58,Valores!$F$58,Valores!$C$58*D298)</f>
        <v>327.60000000000002</v>
      </c>
      <c r="AO298" s="152">
        <f t="shared" si="50"/>
        <v>7781.16</v>
      </c>
      <c r="AP298" s="154">
        <f>AI298*-Valores!$C$68</f>
        <v>-5284.3360240000002</v>
      </c>
      <c r="AQ298" s="154">
        <f>AI298*-Valores!$C$69</f>
        <v>0</v>
      </c>
      <c r="AR298" s="147">
        <f>AI298*-Valores!$C$70</f>
        <v>-2161.7738279999999</v>
      </c>
      <c r="AS298" s="147">
        <v>-159.43</v>
      </c>
      <c r="AT298" s="147">
        <f t="shared" si="53"/>
        <v>-53.83</v>
      </c>
      <c r="AU298" s="151">
        <f t="shared" si="54"/>
        <v>48161.208548000002</v>
      </c>
      <c r="AV298" s="155"/>
      <c r="AW298" s="155">
        <f t="shared" si="55"/>
        <v>140</v>
      </c>
      <c r="AX298" s="140" t="s">
        <v>8</v>
      </c>
    </row>
    <row r="299" spans="1:1018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23790.61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4346.6939999999995</v>
      </c>
      <c r="P299" s="145">
        <f t="shared" si="49"/>
        <v>0</v>
      </c>
      <c r="Q299" s="159">
        <f>Valores!$C$14*D299</f>
        <v>8790.9499999999989</v>
      </c>
      <c r="R299" s="159">
        <f>IF(D299&lt;15,(Valores!$E$4*D299),Valores!$D$4)</f>
        <v>4398.46</v>
      </c>
      <c r="S299" s="145">
        <v>0</v>
      </c>
      <c r="T299" s="148">
        <f>IF($H$5="NO",IF(Valores!$C$46*D299&gt;Valores!$C$44,Valores!$C$44,Valores!$C$46*D299),IF(Valores!$C$46*D299&gt;Valores!$C$44,Valores!$C$44,Valores!$C$46*D299)/2)</f>
        <v>2336.25</v>
      </c>
      <c r="U299" s="159">
        <f>Valores!$C$23*D299</f>
        <v>2851.1</v>
      </c>
      <c r="V299" s="145">
        <f t="shared" si="44"/>
        <v>2851.1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50">
        <f>IF((Valores!$C$33)*D299&gt;Valores!$F$33,Valores!$F$33,(Valores!$C$33)*D299)</f>
        <v>280.13440000000003</v>
      </c>
      <c r="AC299" s="145">
        <f t="shared" si="51"/>
        <v>0</v>
      </c>
      <c r="AD299" s="145">
        <f>IF(Valores!$C$34*D299&gt;Valores!$F$34,Valores!$F$34,Valores!$C$34*D299)</f>
        <v>199.86</v>
      </c>
      <c r="AE299" s="149">
        <v>94</v>
      </c>
      <c r="AF299" s="145">
        <f>INT(((AE299*Valores!$C$2)*100)+0.5)/100</f>
        <v>808.79</v>
      </c>
      <c r="AG299" s="145">
        <f>IF($H$5="NO",IF(Valores!$D$59*'Escala Docente'!D299&gt;Valores!$F$59,Valores!$F$59,Valores!$D$59*'Escala Docente'!D299),IF(Valores!$D$59*'Escala Docente'!D299&gt;Valores!$F$59,Valores!$F$59,Valores!$D$59*'Escala Docente'!D299)/2)</f>
        <v>813.06</v>
      </c>
      <c r="AH299" s="145">
        <f>IF($H$5="NO",IF(Valores!$D$61*D299&gt;Valores!$F$61,Valores!$F$61,Valores!$D$61*D299),IF(Valores!$D$61*D299&gt;Valores!$F$61,Valores!$F$61,Valores!$D$61*D299)/2)</f>
        <v>232.3</v>
      </c>
      <c r="AI299" s="151">
        <f t="shared" si="52"/>
        <v>48848.208400000003</v>
      </c>
      <c r="AJ299" s="159">
        <f>IF(Valores!$C$37*D299&gt;Valores!$F$37,Valores!$F$37,Valores!$C$37*D299)</f>
        <v>2093.66</v>
      </c>
      <c r="AK299" s="148">
        <f>IF(Valores!$C$11*D299&gt;Valores!$F$11,Valores!$F$11,Valores!$C$11*D299)</f>
        <v>0</v>
      </c>
      <c r="AL299" s="148">
        <f>IF(Valores!$C$87*D299&gt;Valores!$C$86,Valores!$C$86,Valores!$C$87*D299)</f>
        <v>5687.5</v>
      </c>
      <c r="AM299" s="148"/>
      <c r="AN299" s="150">
        <f>IF(Valores!$C$58*D299&gt;Valores!$F$58,Valores!$F$58,Valores!$C$58*D299)</f>
        <v>327.60000000000002</v>
      </c>
      <c r="AO299" s="152">
        <f t="shared" si="50"/>
        <v>7781.16</v>
      </c>
      <c r="AP299" s="154">
        <f>AI299*-Valores!$C$68</f>
        <v>-5373.3029240000005</v>
      </c>
      <c r="AQ299" s="154">
        <f>AI299*-Valores!$C$69</f>
        <v>0</v>
      </c>
      <c r="AR299" s="147">
        <f>AI299*-Valores!$C$70</f>
        <v>-2198.1693780000001</v>
      </c>
      <c r="AS299" s="147">
        <v>-159.43</v>
      </c>
      <c r="AT299" s="147">
        <f t="shared" si="53"/>
        <v>-53.83</v>
      </c>
      <c r="AU299" s="151">
        <f t="shared" si="54"/>
        <v>48844.636098000003</v>
      </c>
      <c r="AV299" s="155"/>
      <c r="AW299" s="155">
        <f t="shared" si="55"/>
        <v>140</v>
      </c>
      <c r="AX299" s="140" t="s">
        <v>8</v>
      </c>
    </row>
    <row r="300" spans="1:1018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24470.34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4463.6385</v>
      </c>
      <c r="P300" s="145">
        <f t="shared" si="49"/>
        <v>0</v>
      </c>
      <c r="Q300" s="159">
        <f>Valores!$C$14*D300</f>
        <v>9042.119999999999</v>
      </c>
      <c r="R300" s="159">
        <f>IF(D300&lt;15,(Valores!$E$4*D300),Valores!$D$4)</f>
        <v>4398.46</v>
      </c>
      <c r="S300" s="145">
        <v>0</v>
      </c>
      <c r="T300" s="148">
        <f>IF($H$5="NO",IF(Valores!$C$46*D300&gt;Valores!$C$44,Valores!$C$44,Valores!$C$46*D300),IF(Valores!$C$46*D300&gt;Valores!$C$44,Valores!$C$44,Valores!$C$46*D300)/2)</f>
        <v>2354.69</v>
      </c>
      <c r="U300" s="159">
        <f>Valores!$C$23*D300</f>
        <v>2932.56</v>
      </c>
      <c r="V300" s="145">
        <f t="shared" si="44"/>
        <v>2932.56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50">
        <f>IF((Valores!$C$33)*D300&gt;Valores!$F$33,Valores!$F$33,(Valores!$C$33)*D300)</f>
        <v>288.13824</v>
      </c>
      <c r="AC300" s="145">
        <f t="shared" si="51"/>
        <v>0</v>
      </c>
      <c r="AD300" s="145">
        <f>IF(Valores!$C$34*D300&gt;Valores!$F$34,Valores!$F$34,Valores!$C$34*D300)</f>
        <v>199.86</v>
      </c>
      <c r="AE300" s="149">
        <v>0</v>
      </c>
      <c r="AF300" s="145">
        <f>INT(((AE300*Valores!$C$2)*100)+0.5)/100</f>
        <v>0</v>
      </c>
      <c r="AG300" s="145">
        <f>IF($H$5="NO",IF(Valores!$D$59*'Escala Docente'!D300&gt;Valores!$F$59,Valores!$F$59,Valores!$D$59*'Escala Docente'!D300),IF(Valores!$D$59*'Escala Docente'!D300&gt;Valores!$F$59,Valores!$F$59,Valores!$D$59*'Escala Docente'!D300)/2)</f>
        <v>813.06</v>
      </c>
      <c r="AH300" s="145">
        <f>IF($H$5="NO",IF(Valores!$D$61*D300&gt;Valores!$F$61,Valores!$F$61,Valores!$D$61*D300),IF(Valores!$D$61*D300&gt;Valores!$F$61,Valores!$F$61,Valores!$D$61*D300)/2)</f>
        <v>232.3</v>
      </c>
      <c r="AI300" s="151">
        <f t="shared" si="52"/>
        <v>49195.166740000001</v>
      </c>
      <c r="AJ300" s="159">
        <f>IF(Valores!$C$37*D300&gt;Valores!$F$37,Valores!$F$37,Valores!$C$37*D300)</f>
        <v>2093.66</v>
      </c>
      <c r="AK300" s="148">
        <f>IF(Valores!$C$11*D300&gt;Valores!$F$11,Valores!$F$11,Valores!$C$11*D300)</f>
        <v>0</v>
      </c>
      <c r="AL300" s="148">
        <f>IF(Valores!$C$87*D300&gt;Valores!$C$86,Valores!$C$86,Valores!$C$87*D300)</f>
        <v>5850</v>
      </c>
      <c r="AM300" s="148"/>
      <c r="AN300" s="150">
        <f>IF(Valores!$C$58*D300&gt;Valores!$F$58,Valores!$F$58,Valores!$C$58*D300)</f>
        <v>327.60000000000002</v>
      </c>
      <c r="AO300" s="152">
        <f t="shared" si="50"/>
        <v>7943.66</v>
      </c>
      <c r="AP300" s="154">
        <f>AI300*-Valores!$C$68</f>
        <v>-5411.4683414000001</v>
      </c>
      <c r="AQ300" s="154">
        <f>AI300*-Valores!$C$69</f>
        <v>0</v>
      </c>
      <c r="AR300" s="147">
        <f>AI300*-Valores!$C$70</f>
        <v>-2213.7825032999999</v>
      </c>
      <c r="AS300" s="147">
        <v>-159.43</v>
      </c>
      <c r="AT300" s="147">
        <f t="shared" si="53"/>
        <v>-53.83</v>
      </c>
      <c r="AU300" s="151">
        <f t="shared" si="54"/>
        <v>49300.315895300002</v>
      </c>
      <c r="AV300" s="155"/>
      <c r="AW300" s="155">
        <f t="shared" si="55"/>
        <v>144</v>
      </c>
      <c r="AX300" s="140" t="s">
        <v>8</v>
      </c>
    </row>
    <row r="301" spans="1:1018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24470.34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4463.6385</v>
      </c>
      <c r="P301" s="145">
        <f t="shared" si="49"/>
        <v>0</v>
      </c>
      <c r="Q301" s="159">
        <f>Valores!$C$14*D301</f>
        <v>9042.119999999999</v>
      </c>
      <c r="R301" s="159">
        <f>IF(D301&lt;15,(Valores!$E$4*D301),Valores!$D$4)</f>
        <v>4398.46</v>
      </c>
      <c r="S301" s="145">
        <v>0</v>
      </c>
      <c r="T301" s="148">
        <f>IF($H$5="NO",IF(Valores!$C$46*D301&gt;Valores!$C$44,Valores!$C$44,Valores!$C$46*D301),IF(Valores!$C$46*D301&gt;Valores!$C$44,Valores!$C$44,Valores!$C$46*D301)/2)</f>
        <v>2354.69</v>
      </c>
      <c r="U301" s="159">
        <f>Valores!$C$23*D301</f>
        <v>2932.56</v>
      </c>
      <c r="V301" s="145">
        <f t="shared" si="44"/>
        <v>2932.56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50">
        <f>IF((Valores!$C$33)*D301&gt;Valores!$F$33,Valores!$F$33,(Valores!$C$33)*D301)</f>
        <v>288.13824</v>
      </c>
      <c r="AC301" s="145">
        <f t="shared" si="51"/>
        <v>0</v>
      </c>
      <c r="AD301" s="145">
        <f>IF(Valores!$C$34*D301&gt;Valores!$F$34,Valores!$F$34,Valores!$C$34*D301)</f>
        <v>199.86</v>
      </c>
      <c r="AE301" s="149">
        <v>94</v>
      </c>
      <c r="AF301" s="145">
        <f>INT(((AE301*Valores!$C$2)*100)+0.5)/100</f>
        <v>808.79</v>
      </c>
      <c r="AG301" s="145">
        <f>IF($H$5="NO",IF(Valores!$D$59*'Escala Docente'!D301&gt;Valores!$F$59,Valores!$F$59,Valores!$D$59*'Escala Docente'!D301),IF(Valores!$D$59*'Escala Docente'!D301&gt;Valores!$F$59,Valores!$F$59,Valores!$D$59*'Escala Docente'!D301)/2)</f>
        <v>813.06</v>
      </c>
      <c r="AH301" s="145">
        <f>IF($H$5="NO",IF(Valores!$D$61*D301&gt;Valores!$F$61,Valores!$F$61,Valores!$D$61*D301),IF(Valores!$D$61*D301&gt;Valores!$F$61,Valores!$F$61,Valores!$D$61*D301)/2)</f>
        <v>232.3</v>
      </c>
      <c r="AI301" s="151">
        <f t="shared" si="52"/>
        <v>50003.956740000001</v>
      </c>
      <c r="AJ301" s="159">
        <f>IF(Valores!$C$37*D301&gt;Valores!$F$37,Valores!$F$37,Valores!$C$37*D301)</f>
        <v>2093.66</v>
      </c>
      <c r="AK301" s="148">
        <f>IF(Valores!$C$11*D301&gt;Valores!$F$11,Valores!$F$11,Valores!$C$11*D301)</f>
        <v>0</v>
      </c>
      <c r="AL301" s="148">
        <f>IF(Valores!$C$87*D301&gt;Valores!$C$86,Valores!$C$86,Valores!$C$87*D301)</f>
        <v>5850</v>
      </c>
      <c r="AM301" s="148"/>
      <c r="AN301" s="150">
        <f>IF(Valores!$C$58*D301&gt;Valores!$F$58,Valores!$F$58,Valores!$C$58*D301)</f>
        <v>327.60000000000002</v>
      </c>
      <c r="AO301" s="152">
        <f t="shared" si="50"/>
        <v>7943.66</v>
      </c>
      <c r="AP301" s="154">
        <f>AI301*-Valores!$C$68</f>
        <v>-5500.4352414000005</v>
      </c>
      <c r="AQ301" s="154">
        <f>AI301*-Valores!$C$69</f>
        <v>0</v>
      </c>
      <c r="AR301" s="147">
        <f>AI301*-Valores!$C$70</f>
        <v>-2250.1780533000001</v>
      </c>
      <c r="AS301" s="147">
        <v>-159.43</v>
      </c>
      <c r="AT301" s="147">
        <f t="shared" si="53"/>
        <v>-53.83</v>
      </c>
      <c r="AU301" s="151">
        <f t="shared" si="54"/>
        <v>49983.743445299995</v>
      </c>
      <c r="AV301" s="155"/>
      <c r="AW301" s="155">
        <f t="shared" si="55"/>
        <v>144</v>
      </c>
      <c r="AX301" s="140" t="s">
        <v>8</v>
      </c>
    </row>
    <row r="302" spans="1:1018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679.73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124.191</v>
      </c>
      <c r="P302" s="145">
        <f t="shared" si="49"/>
        <v>0</v>
      </c>
      <c r="Q302" s="159">
        <f>Valores!$C$14*D302</f>
        <v>251.17</v>
      </c>
      <c r="R302" s="159">
        <f>IF(D302&lt;15,(Valores!$E$4*D302),Valores!$D$4)</f>
        <v>293.23</v>
      </c>
      <c r="S302" s="145">
        <v>0</v>
      </c>
      <c r="T302" s="148">
        <f>IF($H$5="NO",IF(Valores!$C$46*D302&gt;Valores!$C$44,Valores!$C$44,Valores!$C$46*D302),IF(Valores!$C$46*D302&gt;Valores!$C$44,Valores!$C$44,Valores!$C$46*D302)/2)</f>
        <v>66.75</v>
      </c>
      <c r="U302" s="159">
        <f>Valores!$C$23*D302</f>
        <v>81.459999999999994</v>
      </c>
      <c r="V302" s="145">
        <f t="shared" si="44"/>
        <v>81.459999999999994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50">
        <f>IF((Valores!$C$33)*D302&gt;Valores!$F$33,Valores!$F$33,(Valores!$C$33)*D302)</f>
        <v>8.0038400000000003</v>
      </c>
      <c r="AC302" s="145">
        <f t="shared" si="51"/>
        <v>0</v>
      </c>
      <c r="AD302" s="145">
        <f>IF(Valores!$C$34*D302&gt;Valores!$F$34,Valores!$F$34,Valores!$C$34*D302)</f>
        <v>6.662656000000001</v>
      </c>
      <c r="AE302" s="149">
        <v>0</v>
      </c>
      <c r="AF302" s="145">
        <f>INT(((AE302*Valores!$C$2)*100)+0.5)/100</f>
        <v>0</v>
      </c>
      <c r="AG302" s="145">
        <f>IF($H$5="NO",IF(Valores!$D$59*'Escala Docente'!D302&gt;Valores!$F$59,Valores!$F$59,Valores!$D$59*'Escala Docente'!D302),IF(Valores!$D$59*'Escala Docente'!D302&gt;Valores!$F$59,Valores!$F$59,Valores!$D$59*'Escala Docente'!D302)/2)</f>
        <v>27.102399999999999</v>
      </c>
      <c r="AH302" s="145">
        <f>IF($H$5="NO",IF(Valores!$D$61*D302&gt;Valores!$F$61,Valores!$F$61,Valores!$D$61*D302),IF(Valores!$D$61*D302&gt;Valores!$F$61,Valores!$F$61,Valores!$D$61*D302)/2)</f>
        <v>7.7442000000000002</v>
      </c>
      <c r="AI302" s="151">
        <f t="shared" si="52"/>
        <v>1546.0440960000003</v>
      </c>
      <c r="AJ302" s="159">
        <f>IF(Valores!$C$37*D302&gt;Valores!$F$37,Valores!$F$37,Valores!$C$37*D302)</f>
        <v>69.790000000000006</v>
      </c>
      <c r="AK302" s="148">
        <f>IF(Valores!$C$11*D302&gt;Valores!$F$11,Valores!$F$11,Valores!$C$11*D302)</f>
        <v>0</v>
      </c>
      <c r="AL302" s="148">
        <f>IF(Valores!$C$87*D302&gt;Valores!$C$86,Valores!$C$86,Valores!$C$87*D302)</f>
        <v>162.5</v>
      </c>
      <c r="AM302" s="148"/>
      <c r="AN302" s="150">
        <f>IF(Valores!$C$58*D302&gt;Valores!$F$58,Valores!$F$58,Valores!$C$58*D302)</f>
        <v>11.355</v>
      </c>
      <c r="AO302" s="152">
        <f t="shared" si="50"/>
        <v>232.29000000000002</v>
      </c>
      <c r="AP302" s="154">
        <f>AI302*-Valores!$C$68</f>
        <v>-170.06485056000002</v>
      </c>
      <c r="AQ302" s="154">
        <f>AI302*-Valores!$C$69</f>
        <v>0</v>
      </c>
      <c r="AR302" s="147">
        <f>AI302*-Valores!$C$70</f>
        <v>-69.571984320000013</v>
      </c>
      <c r="AS302" s="147">
        <v>-159.43</v>
      </c>
      <c r="AT302" s="147">
        <f t="shared" si="53"/>
        <v>-53.83</v>
      </c>
      <c r="AU302" s="151">
        <f t="shared" si="54"/>
        <v>1325.4372611200004</v>
      </c>
      <c r="AV302" s="155"/>
      <c r="AW302" s="155">
        <f t="shared" si="55"/>
        <v>4</v>
      </c>
      <c r="AX302" s="140" t="s">
        <v>4</v>
      </c>
    </row>
    <row r="303" spans="1:1018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237</v>
      </c>
      <c r="H303" s="143">
        <f>INT((G303*Valores!$C$2*100)+0.5)/100</f>
        <v>2039.2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IF($H$5="NO",Valores!C47,Valores!C47/2)</f>
        <v>156.97999999999999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50">
        <v>0</v>
      </c>
      <c r="AC303" s="145">
        <f t="shared" si="51"/>
        <v>0</v>
      </c>
      <c r="AD303" s="145">
        <v>0</v>
      </c>
      <c r="AE303" s="149">
        <v>0</v>
      </c>
      <c r="AF303" s="145">
        <f>INT(((AE303*Valores!$C$2)*100)+0.5)/100</f>
        <v>0</v>
      </c>
      <c r="AG303" s="145">
        <f>AG302*2</f>
        <v>54.204799999999999</v>
      </c>
      <c r="AH303" s="145">
        <f>AH302*2</f>
        <v>15.4884</v>
      </c>
      <c r="AI303" s="151">
        <f t="shared" si="52"/>
        <v>2265.8732</v>
      </c>
      <c r="AJ303" s="171"/>
      <c r="AK303" s="148">
        <f>Valores!C12</f>
        <v>0</v>
      </c>
      <c r="AL303" s="148">
        <f>Valores!$C$88</f>
        <v>325</v>
      </c>
      <c r="AM303" s="148"/>
      <c r="AN303" s="150">
        <v>0</v>
      </c>
      <c r="AO303" s="152">
        <f t="shared" si="50"/>
        <v>325</v>
      </c>
      <c r="AP303" s="154">
        <f>AI303*-Valores!$C$68</f>
        <v>-249.24605199999999</v>
      </c>
      <c r="AQ303" s="154">
        <f>AI303*-Valores!$C$69</f>
        <v>0</v>
      </c>
      <c r="AR303" s="147">
        <f>AI303*-Valores!$C$70</f>
        <v>-101.964294</v>
      </c>
      <c r="AS303" s="147">
        <v>-159.43</v>
      </c>
      <c r="AT303" s="147">
        <f t="shared" si="53"/>
        <v>-53.83</v>
      </c>
      <c r="AU303" s="151">
        <f t="shared" si="54"/>
        <v>2026.4028540000004</v>
      </c>
      <c r="AV303" s="155"/>
      <c r="AW303" s="155"/>
      <c r="AX303" s="140" t="s">
        <v>4</v>
      </c>
    </row>
    <row r="304" spans="1:1018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6022.94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1053.6284999999998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IF($H$5="NO",Valores!$C$46*15,Valores!$C$46*15/2)</f>
        <v>1001.25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50">
        <v>0</v>
      </c>
      <c r="AC304" s="145">
        <f t="shared" si="51"/>
        <v>0</v>
      </c>
      <c r="AD304" s="145">
        <v>0</v>
      </c>
      <c r="AE304" s="149">
        <v>0</v>
      </c>
      <c r="AF304" s="145">
        <f>INT(((AE304*Valores!$C$2)*100)+0.5)/100</f>
        <v>0</v>
      </c>
      <c r="AG304" s="145"/>
      <c r="AH304" s="145"/>
      <c r="AI304" s="151">
        <f t="shared" si="52"/>
        <v>8077.8184999999994</v>
      </c>
      <c r="AJ304" s="171"/>
      <c r="AK304" s="148">
        <f>Valores!$C$11*15</f>
        <v>0</v>
      </c>
      <c r="AL304" s="148">
        <v>0</v>
      </c>
      <c r="AM304" s="148"/>
      <c r="AN304" s="150">
        <v>0</v>
      </c>
      <c r="AO304" s="152">
        <f t="shared" si="50"/>
        <v>0</v>
      </c>
      <c r="AP304" s="154">
        <f>AI304*-Valores!$C$68</f>
        <v>-888.56003499999997</v>
      </c>
      <c r="AQ304" s="154">
        <f>AI304*-Valores!$C$69</f>
        <v>0</v>
      </c>
      <c r="AR304" s="147">
        <f>AI304*-Valores!$C$70</f>
        <v>-363.50183249999998</v>
      </c>
      <c r="AS304" s="147">
        <v>-159.43</v>
      </c>
      <c r="AT304" s="147">
        <f t="shared" si="53"/>
        <v>-53.83</v>
      </c>
      <c r="AU304" s="151">
        <f t="shared" si="54"/>
        <v>6612.4966324999987</v>
      </c>
      <c r="AV304" s="155"/>
      <c r="AW304" s="155"/>
      <c r="AX304" s="140" t="s">
        <v>4</v>
      </c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</row>
    <row r="305" spans="1:1018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4302.1000000000004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745.44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IF($H$5="NO",Valores!$C$46*10,Valores!$C$46*10/2)</f>
        <v>667.5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50">
        <v>0</v>
      </c>
      <c r="AC305" s="145">
        <f t="shared" si="51"/>
        <v>0</v>
      </c>
      <c r="AD305" s="145">
        <v>0</v>
      </c>
      <c r="AE305" s="149">
        <v>0</v>
      </c>
      <c r="AF305" s="145">
        <f>INT(((AE305*Valores!$C$2)*100)+0.5)/100</f>
        <v>0</v>
      </c>
      <c r="AG305" s="145"/>
      <c r="AH305" s="145"/>
      <c r="AI305" s="151">
        <f t="shared" si="52"/>
        <v>5715.0400000000009</v>
      </c>
      <c r="AJ305" s="171"/>
      <c r="AK305" s="148">
        <f>Valores!$C$11*10</f>
        <v>0</v>
      </c>
      <c r="AL305" s="148">
        <v>0</v>
      </c>
      <c r="AM305" s="148"/>
      <c r="AN305" s="150">
        <v>0</v>
      </c>
      <c r="AO305" s="152">
        <f t="shared" si="50"/>
        <v>0</v>
      </c>
      <c r="AP305" s="154">
        <f>AI305*-Valores!$C$68</f>
        <v>-628.65440000000012</v>
      </c>
      <c r="AQ305" s="154">
        <f>AI305*-Valores!$C$69</f>
        <v>0</v>
      </c>
      <c r="AR305" s="147">
        <f>AI305*-Valores!$C$70</f>
        <v>-257.17680000000001</v>
      </c>
      <c r="AS305" s="147">
        <v>-159.43</v>
      </c>
      <c r="AT305" s="147">
        <f t="shared" si="53"/>
        <v>-53.83</v>
      </c>
      <c r="AU305" s="151">
        <f t="shared" si="54"/>
        <v>4615.9488000000001</v>
      </c>
      <c r="AV305" s="155"/>
      <c r="AW305" s="155"/>
      <c r="AX305" s="140" t="s">
        <v>4</v>
      </c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</row>
    <row r="306" spans="1:1018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2581.2600000000002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437.25150000000002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IF($H$5="NO",Valores!$C$46*5,Valores!$C$46*5/2)</f>
        <v>333.75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50">
        <v>0</v>
      </c>
      <c r="AC306" s="145">
        <f t="shared" si="51"/>
        <v>0</v>
      </c>
      <c r="AD306" s="145">
        <v>0</v>
      </c>
      <c r="AE306" s="149">
        <v>0</v>
      </c>
      <c r="AF306" s="145">
        <f>INT(((AE306*Valores!$C$2)*100)+0.5)/100</f>
        <v>0</v>
      </c>
      <c r="AG306" s="145"/>
      <c r="AH306" s="145"/>
      <c r="AI306" s="151">
        <f t="shared" si="52"/>
        <v>3352.2615000000001</v>
      </c>
      <c r="AJ306" s="171"/>
      <c r="AK306" s="148">
        <f>Valores!$C$11*5</f>
        <v>0</v>
      </c>
      <c r="AL306" s="148">
        <v>0</v>
      </c>
      <c r="AM306" s="148"/>
      <c r="AN306" s="150">
        <v>0</v>
      </c>
      <c r="AO306" s="152">
        <f t="shared" si="50"/>
        <v>0</v>
      </c>
      <c r="AP306" s="154">
        <f>AI306*-Valores!$C$68</f>
        <v>-368.74876499999999</v>
      </c>
      <c r="AQ306" s="154">
        <f>AI306*-Valores!$C$69</f>
        <v>0</v>
      </c>
      <c r="AR306" s="147">
        <f>AI306*-Valores!$C$70</f>
        <v>-150.85176749999999</v>
      </c>
      <c r="AS306" s="147">
        <v>-159.43</v>
      </c>
      <c r="AT306" s="147">
        <f t="shared" si="53"/>
        <v>-53.83</v>
      </c>
      <c r="AU306" s="151">
        <f t="shared" si="54"/>
        <v>2619.4009675000007</v>
      </c>
      <c r="AV306" s="155"/>
      <c r="AW306" s="155"/>
      <c r="AX306" s="140" t="s">
        <v>4</v>
      </c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</row>
    <row r="307" spans="1:1018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1333.65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210.06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IF($H$5="NO",IF(Valores!$C$46*D307&gt;Valores!$C$44,Valores!$C$44,Valores!$C$46*D307),IF(Valores!$C$46*D307&gt;Valores!$C$44,Valores!$C$44,Valores!$C$46*D307)/2)</f>
        <v>66.75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50">
        <v>0</v>
      </c>
      <c r="AC307" s="145">
        <f t="shared" si="51"/>
        <v>0</v>
      </c>
      <c r="AD307" s="145">
        <v>0</v>
      </c>
      <c r="AE307" s="149">
        <v>0</v>
      </c>
      <c r="AF307" s="145">
        <f>INT(((AE307*Valores!$C$2)*100)+0.5)/100</f>
        <v>0</v>
      </c>
      <c r="AG307" s="145"/>
      <c r="AH307" s="145"/>
      <c r="AI307" s="151">
        <f t="shared" si="52"/>
        <v>1610.46</v>
      </c>
      <c r="AJ307" s="171"/>
      <c r="AK307" s="148">
        <f>Valores!$C$11*1</f>
        <v>0</v>
      </c>
      <c r="AL307" s="148">
        <v>0</v>
      </c>
      <c r="AM307" s="148"/>
      <c r="AN307" s="150">
        <v>0</v>
      </c>
      <c r="AO307" s="152">
        <f t="shared" si="50"/>
        <v>0</v>
      </c>
      <c r="AP307" s="154">
        <f>AI307*-Valores!$C$68</f>
        <v>-177.1506</v>
      </c>
      <c r="AQ307" s="154">
        <f>AI307*-Valores!$C$69</f>
        <v>0</v>
      </c>
      <c r="AR307" s="147">
        <f>AI307*-Valores!$C$70</f>
        <v>-72.470699999999994</v>
      </c>
      <c r="AS307" s="147">
        <v>-159.43</v>
      </c>
      <c r="AT307" s="147">
        <f t="shared" si="53"/>
        <v>-53.83</v>
      </c>
      <c r="AU307" s="151">
        <f t="shared" si="54"/>
        <v>1147.5787</v>
      </c>
      <c r="AV307" s="155"/>
      <c r="AW307" s="155"/>
      <c r="AX307" s="140" t="s">
        <v>4</v>
      </c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</row>
    <row r="308" spans="1:1018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2667.3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420.12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IF($H$5="NO",IF(Valores!$C$46*D308&gt;Valores!$C$44,Valores!$C$44,Valores!$C$46*D308),IF(Valores!$C$46*D308&gt;Valores!$C$44,Valores!$C$44,Valores!$C$46*D308)/2)*2</f>
        <v>133.5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50">
        <v>0</v>
      </c>
      <c r="AC308" s="145">
        <f t="shared" si="51"/>
        <v>0</v>
      </c>
      <c r="AD308" s="145">
        <v>0</v>
      </c>
      <c r="AE308" s="149">
        <v>0</v>
      </c>
      <c r="AF308" s="145">
        <f>INT(((AE308*Valores!$C$2)*100)+0.5)/100</f>
        <v>0</v>
      </c>
      <c r="AG308" s="145"/>
      <c r="AH308" s="145"/>
      <c r="AI308" s="151">
        <f t="shared" si="52"/>
        <v>3220.92</v>
      </c>
      <c r="AJ308" s="171"/>
      <c r="AK308" s="148">
        <f>Valores!$C$11+AK307</f>
        <v>0</v>
      </c>
      <c r="AL308" s="148">
        <v>0</v>
      </c>
      <c r="AM308" s="148"/>
      <c r="AN308" s="150">
        <v>0</v>
      </c>
      <c r="AO308" s="152">
        <f t="shared" si="50"/>
        <v>0</v>
      </c>
      <c r="AP308" s="154">
        <f>AI308*-Valores!$C$68</f>
        <v>-354.30119999999999</v>
      </c>
      <c r="AQ308" s="154">
        <f>AI308*-Valores!$C$69</f>
        <v>0</v>
      </c>
      <c r="AR308" s="147">
        <f>AI308*-Valores!$C$70</f>
        <v>-144.94139999999999</v>
      </c>
      <c r="AS308" s="147">
        <v>-159.43</v>
      </c>
      <c r="AT308" s="147">
        <f t="shared" si="53"/>
        <v>-53.83</v>
      </c>
      <c r="AU308" s="151">
        <f t="shared" si="54"/>
        <v>2508.4174000000003</v>
      </c>
      <c r="AV308" s="155"/>
      <c r="AW308" s="155"/>
      <c r="AX308" s="140" t="s">
        <v>4</v>
      </c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</row>
    <row r="309" spans="1:1018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4000.95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630.17999999999995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IF($H$5="NO",IF(Valores!$C$46*D309&gt;Valores!$C$44,Valores!$C$44,Valores!$C$46*D309),IF(Valores!$C$46*D309&gt;Valores!$C$44,Valores!$C$44,Valores!$C$46*D309)/2)*3</f>
        <v>200.25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50">
        <v>0</v>
      </c>
      <c r="AC309" s="145">
        <f t="shared" si="51"/>
        <v>0</v>
      </c>
      <c r="AD309" s="145">
        <v>0</v>
      </c>
      <c r="AE309" s="149">
        <v>0</v>
      </c>
      <c r="AF309" s="145">
        <f>INT(((AE309*Valores!$C$2)*100)+0.5)/100</f>
        <v>0</v>
      </c>
      <c r="AG309" s="145"/>
      <c r="AH309" s="145"/>
      <c r="AI309" s="151">
        <f t="shared" si="52"/>
        <v>4831.38</v>
      </c>
      <c r="AJ309" s="171"/>
      <c r="AK309" s="148">
        <f>Valores!$C$11+AK308</f>
        <v>0</v>
      </c>
      <c r="AL309" s="148">
        <v>0</v>
      </c>
      <c r="AM309" s="148"/>
      <c r="AN309" s="150">
        <v>0</v>
      </c>
      <c r="AO309" s="152">
        <f t="shared" si="50"/>
        <v>0</v>
      </c>
      <c r="AP309" s="154">
        <f>AI309*-Valores!$C$68</f>
        <v>-531.45180000000005</v>
      </c>
      <c r="AQ309" s="154">
        <f>AI309*-Valores!$C$69</f>
        <v>0</v>
      </c>
      <c r="AR309" s="147">
        <f>AI309*-Valores!$C$70</f>
        <v>-217.41210000000001</v>
      </c>
      <c r="AS309" s="147">
        <v>-159.43</v>
      </c>
      <c r="AT309" s="147">
        <f t="shared" si="53"/>
        <v>-53.83</v>
      </c>
      <c r="AU309" s="151">
        <f t="shared" si="54"/>
        <v>3869.2561000000001</v>
      </c>
      <c r="AV309" s="155"/>
      <c r="AW309" s="155"/>
      <c r="AX309" s="140" t="s">
        <v>4</v>
      </c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</row>
    <row r="310" spans="1:1018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5334.6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840.24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IF($H$5="NO",IF(Valores!$C$46*D310&gt;Valores!$C$44,Valores!$C$44,Valores!$C$46*D310),IF(Valores!$C$46*D310&gt;Valores!$C$44,Valores!$C$44,Valores!$C$46*D310)/2)*4</f>
        <v>267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50">
        <v>0</v>
      </c>
      <c r="AC310" s="145">
        <f t="shared" si="51"/>
        <v>0</v>
      </c>
      <c r="AD310" s="145">
        <v>0</v>
      </c>
      <c r="AE310" s="149">
        <v>0</v>
      </c>
      <c r="AF310" s="145">
        <f>INT(((AE310*Valores!$C$2)*100)+0.5)/100</f>
        <v>0</v>
      </c>
      <c r="AG310" s="145"/>
      <c r="AH310" s="145"/>
      <c r="AI310" s="151">
        <f t="shared" si="52"/>
        <v>6441.84</v>
      </c>
      <c r="AJ310" s="171"/>
      <c r="AK310" s="148">
        <f>Valores!$C$11+AK309</f>
        <v>0</v>
      </c>
      <c r="AL310" s="148">
        <v>0</v>
      </c>
      <c r="AM310" s="148"/>
      <c r="AN310" s="150">
        <v>0</v>
      </c>
      <c r="AO310" s="152">
        <f t="shared" si="50"/>
        <v>0</v>
      </c>
      <c r="AP310" s="154">
        <f>AI310*-Valores!$C$68</f>
        <v>-708.60239999999999</v>
      </c>
      <c r="AQ310" s="154">
        <f>AI310*-Valores!$C$69</f>
        <v>0</v>
      </c>
      <c r="AR310" s="147">
        <f>AI310*-Valores!$C$70</f>
        <v>-289.88279999999997</v>
      </c>
      <c r="AS310" s="147">
        <v>-159.43</v>
      </c>
      <c r="AT310" s="147">
        <f t="shared" si="53"/>
        <v>-53.83</v>
      </c>
      <c r="AU310" s="151">
        <f t="shared" si="54"/>
        <v>5230.0947999999999</v>
      </c>
      <c r="AV310" s="155"/>
      <c r="AW310" s="155"/>
      <c r="AX310" s="140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</row>
    <row r="311" spans="1:1018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6668.26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1050.3015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IF($H$5="NO",IF(Valores!$C$46*D311&gt;Valores!$C$44,Valores!$C$44,Valores!$C$46*D311),IF(Valores!$C$46*D311&gt;Valores!$C$44,Valores!$C$44,Valores!$C$46*D311)/2)*5</f>
        <v>333.75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50">
        <v>0</v>
      </c>
      <c r="AC311" s="145">
        <f t="shared" si="51"/>
        <v>0</v>
      </c>
      <c r="AD311" s="145">
        <v>0</v>
      </c>
      <c r="AE311" s="149">
        <v>0</v>
      </c>
      <c r="AF311" s="145">
        <f>INT(((AE311*Valores!$C$2)*100)+0.5)/100</f>
        <v>0</v>
      </c>
      <c r="AG311" s="145"/>
      <c r="AH311" s="145"/>
      <c r="AI311" s="151">
        <f t="shared" si="52"/>
        <v>8052.3114999999998</v>
      </c>
      <c r="AJ311" s="171"/>
      <c r="AK311" s="148">
        <f>Valores!$C$11+AK310</f>
        <v>0</v>
      </c>
      <c r="AL311" s="148">
        <v>0</v>
      </c>
      <c r="AM311" s="148"/>
      <c r="AN311" s="150">
        <v>0</v>
      </c>
      <c r="AO311" s="152">
        <f t="shared" si="50"/>
        <v>0</v>
      </c>
      <c r="AP311" s="154">
        <f>AI311*-Valores!$C$68</f>
        <v>-885.75426500000003</v>
      </c>
      <c r="AQ311" s="154">
        <f>AI311*-Valores!$C$69</f>
        <v>0</v>
      </c>
      <c r="AR311" s="147">
        <f>AI311*-Valores!$C$70</f>
        <v>-362.3540175</v>
      </c>
      <c r="AS311" s="147">
        <v>-159.43</v>
      </c>
      <c r="AT311" s="147">
        <f t="shared" si="53"/>
        <v>-53.83</v>
      </c>
      <c r="AU311" s="151">
        <f t="shared" si="54"/>
        <v>6590.9432175000002</v>
      </c>
      <c r="AV311" s="155"/>
      <c r="AW311" s="155"/>
      <c r="AX311" s="140"/>
      <c r="AY311" s="117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</row>
    <row r="312" spans="1:1018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8001.91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1260.3615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IF($H$5="NO",IF(Valores!$C$46*D312&gt;Valores!$C$44,Valores!$C$44,Valores!$C$46*D312),IF(Valores!$C$46*D312&gt;Valores!$C$44,Valores!$C$44,Valores!$C$46*D312)/2)*6</f>
        <v>400.5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50">
        <v>0</v>
      </c>
      <c r="AC312" s="145">
        <f t="shared" si="51"/>
        <v>0</v>
      </c>
      <c r="AD312" s="145">
        <v>0</v>
      </c>
      <c r="AE312" s="149">
        <v>0</v>
      </c>
      <c r="AF312" s="145">
        <f>INT(((AE312*Valores!$C$2)*100)+0.5)/100</f>
        <v>0</v>
      </c>
      <c r="AG312" s="145"/>
      <c r="AH312" s="145"/>
      <c r="AI312" s="151">
        <f t="shared" si="52"/>
        <v>9662.7714999999989</v>
      </c>
      <c r="AJ312" s="171"/>
      <c r="AK312" s="148">
        <f>Valores!$C$11+AK311</f>
        <v>0</v>
      </c>
      <c r="AL312" s="148">
        <v>0</v>
      </c>
      <c r="AM312" s="148"/>
      <c r="AN312" s="150">
        <v>0</v>
      </c>
      <c r="AO312" s="152">
        <f t="shared" si="50"/>
        <v>0</v>
      </c>
      <c r="AP312" s="154">
        <f>AI312*-Valores!$C$68</f>
        <v>-1062.904865</v>
      </c>
      <c r="AQ312" s="154">
        <f>AI312*-Valores!$C$69</f>
        <v>0</v>
      </c>
      <c r="AR312" s="147">
        <f>AI312*-Valores!$C$70</f>
        <v>-434.82471749999996</v>
      </c>
      <c r="AS312" s="147">
        <v>-159.43</v>
      </c>
      <c r="AT312" s="147">
        <f t="shared" si="53"/>
        <v>-53.83</v>
      </c>
      <c r="AU312" s="151">
        <f t="shared" si="54"/>
        <v>7951.7819174999986</v>
      </c>
      <c r="AV312" s="155"/>
      <c r="AW312" s="155"/>
      <c r="AX312" s="140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</row>
    <row r="313" spans="1:1018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9335.56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1470.4214999999999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IF($H$5="NO",IF(Valores!$C$46*D313&gt;Valores!$C$44,Valores!$C$44,Valores!$C$46*D313),IF(Valores!$C$46*D313&gt;Valores!$C$44,Valores!$C$44,Valores!$C$46*D313)/2)*7</f>
        <v>467.25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50">
        <v>0</v>
      </c>
      <c r="AC313" s="145">
        <f t="shared" si="51"/>
        <v>0</v>
      </c>
      <c r="AD313" s="145">
        <v>0</v>
      </c>
      <c r="AE313" s="149">
        <v>0</v>
      </c>
      <c r="AF313" s="145">
        <f>INT(((AE313*Valores!$C$2)*100)+0.5)/100</f>
        <v>0</v>
      </c>
      <c r="AG313" s="145"/>
      <c r="AH313" s="145"/>
      <c r="AI313" s="151">
        <f t="shared" si="52"/>
        <v>11273.2315</v>
      </c>
      <c r="AJ313" s="171"/>
      <c r="AK313" s="148">
        <f>Valores!$C$11+AK312</f>
        <v>0</v>
      </c>
      <c r="AL313" s="148">
        <v>0</v>
      </c>
      <c r="AM313" s="148"/>
      <c r="AN313" s="150">
        <v>0</v>
      </c>
      <c r="AO313" s="152">
        <f t="shared" si="50"/>
        <v>0</v>
      </c>
      <c r="AP313" s="154">
        <f>AI313*-Valores!$C$68</f>
        <v>-1240.0554649999999</v>
      </c>
      <c r="AQ313" s="154">
        <f>AI313*-Valores!$C$69</f>
        <v>0</v>
      </c>
      <c r="AR313" s="147">
        <f>AI313*-Valores!$C$70</f>
        <v>-507.29541749999999</v>
      </c>
      <c r="AS313" s="147">
        <v>-159.43</v>
      </c>
      <c r="AT313" s="147">
        <f t="shared" si="53"/>
        <v>-53.83</v>
      </c>
      <c r="AU313" s="151">
        <f t="shared" si="54"/>
        <v>9312.6206175000007</v>
      </c>
      <c r="AV313" s="155"/>
      <c r="AW313" s="155"/>
      <c r="AX313" s="140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</row>
    <row r="314" spans="1:1018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10669.21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1680.4814999999999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IF($H$5="NO",IF(Valores!$C$46*D314&gt;Valores!$C$44,Valores!$C$44,Valores!$C$46*D314),IF(Valores!$C$46*D314&gt;Valores!$C$44,Valores!$C$44,Valores!$C$46*D314)/2)*8</f>
        <v>534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50">
        <v>0</v>
      </c>
      <c r="AC314" s="145">
        <f t="shared" si="51"/>
        <v>0</v>
      </c>
      <c r="AD314" s="145">
        <v>0</v>
      </c>
      <c r="AE314" s="149">
        <v>0</v>
      </c>
      <c r="AF314" s="145">
        <f>INT(((AE314*Valores!$C$2)*100)+0.5)/100</f>
        <v>0</v>
      </c>
      <c r="AG314" s="145"/>
      <c r="AH314" s="145"/>
      <c r="AI314" s="151">
        <f t="shared" si="52"/>
        <v>12883.691499999999</v>
      </c>
      <c r="AJ314" s="171"/>
      <c r="AK314" s="148">
        <f>Valores!$C$11+AK313</f>
        <v>0</v>
      </c>
      <c r="AL314" s="148">
        <v>0</v>
      </c>
      <c r="AM314" s="148"/>
      <c r="AN314" s="150">
        <v>0</v>
      </c>
      <c r="AO314" s="152">
        <f t="shared" si="50"/>
        <v>0</v>
      </c>
      <c r="AP314" s="154">
        <f>AI314*-Valores!$C$68</f>
        <v>-1417.2060649999999</v>
      </c>
      <c r="AQ314" s="154">
        <f>AI314*-Valores!$C$69</f>
        <v>0</v>
      </c>
      <c r="AR314" s="147">
        <f>AI314*-Valores!$C$70</f>
        <v>-579.76611749999995</v>
      </c>
      <c r="AS314" s="147">
        <v>-159.43</v>
      </c>
      <c r="AT314" s="147">
        <f t="shared" si="53"/>
        <v>-53.83</v>
      </c>
      <c r="AU314" s="151">
        <f t="shared" si="54"/>
        <v>10673.459317499999</v>
      </c>
      <c r="AV314" s="155"/>
      <c r="AW314" s="155"/>
      <c r="AX314" s="140" t="s">
        <v>4</v>
      </c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</row>
    <row r="315" spans="1:1018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12002.86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1890.5415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IF($H$5="NO",IF(Valores!$C$46*D315&gt;Valores!$C$44,Valores!$C$44,Valores!$C$46*D315),IF(Valores!$C$46*D315&gt;Valores!$C$44,Valores!$C$44,Valores!$C$46*D315)/2)*9</f>
        <v>600.75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50">
        <v>0</v>
      </c>
      <c r="AC315" s="145">
        <f t="shared" si="51"/>
        <v>0</v>
      </c>
      <c r="AD315" s="145">
        <v>0</v>
      </c>
      <c r="AE315" s="149">
        <v>0</v>
      </c>
      <c r="AF315" s="145">
        <f>INT(((AE315*Valores!$C$2)*100)+0.5)/100</f>
        <v>0</v>
      </c>
      <c r="AG315" s="145"/>
      <c r="AH315" s="145"/>
      <c r="AI315" s="151">
        <f t="shared" si="52"/>
        <v>14494.1515</v>
      </c>
      <c r="AJ315" s="171"/>
      <c r="AK315" s="148">
        <f>Valores!$C$11+AK314</f>
        <v>0</v>
      </c>
      <c r="AL315" s="148">
        <v>0</v>
      </c>
      <c r="AM315" s="148"/>
      <c r="AN315" s="150">
        <v>0</v>
      </c>
      <c r="AO315" s="152">
        <f t="shared" si="50"/>
        <v>0</v>
      </c>
      <c r="AP315" s="154">
        <f>AI315*-Valores!$C$68</f>
        <v>-1594.356665</v>
      </c>
      <c r="AQ315" s="154">
        <f>AI315*-Valores!$C$69</f>
        <v>0</v>
      </c>
      <c r="AR315" s="147">
        <f>AI315*-Valores!$C$70</f>
        <v>-652.23681750000003</v>
      </c>
      <c r="AS315" s="147">
        <v>-159.43</v>
      </c>
      <c r="AT315" s="147">
        <f t="shared" si="53"/>
        <v>-53.83</v>
      </c>
      <c r="AU315" s="151">
        <f t="shared" si="54"/>
        <v>12034.298017500001</v>
      </c>
      <c r="AV315" s="155"/>
      <c r="AW315" s="155"/>
      <c r="AX315" s="140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</row>
    <row r="316" spans="1:1018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13336.51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2100.6014999999998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IF($H$5="NO",IF(Valores!$C$46*D316&gt;Valores!$C$44,Valores!$C$44,Valores!$C$46*D316),IF(Valores!$C$46*D316&gt;Valores!$C$44,Valores!$C$44,Valores!$C$46*D316)/2)*10</f>
        <v>667.5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50">
        <v>0</v>
      </c>
      <c r="AC316" s="145">
        <f t="shared" si="51"/>
        <v>0</v>
      </c>
      <c r="AD316" s="145">
        <v>0</v>
      </c>
      <c r="AE316" s="149">
        <v>0</v>
      </c>
      <c r="AF316" s="145">
        <f>INT(((AE316*Valores!$C$2)*100)+0.5)/100</f>
        <v>0</v>
      </c>
      <c r="AG316" s="145"/>
      <c r="AH316" s="145"/>
      <c r="AI316" s="151">
        <f t="shared" si="52"/>
        <v>16104.611499999999</v>
      </c>
      <c r="AJ316" s="171"/>
      <c r="AK316" s="148">
        <f>Valores!$C$11+AK315</f>
        <v>0</v>
      </c>
      <c r="AL316" s="148">
        <v>0</v>
      </c>
      <c r="AM316" s="148"/>
      <c r="AN316" s="150">
        <v>0</v>
      </c>
      <c r="AO316" s="152">
        <f t="shared" si="50"/>
        <v>0</v>
      </c>
      <c r="AP316" s="154">
        <f>AI316*-Valores!$C$68</f>
        <v>-1771.507265</v>
      </c>
      <c r="AQ316" s="154">
        <f>AI316*-Valores!$C$69</f>
        <v>0</v>
      </c>
      <c r="AR316" s="147">
        <f>AI316*-Valores!$C$70</f>
        <v>-724.70751749999988</v>
      </c>
      <c r="AS316" s="147">
        <v>-159.43</v>
      </c>
      <c r="AT316" s="147">
        <f t="shared" si="53"/>
        <v>-53.83</v>
      </c>
      <c r="AU316" s="151">
        <f t="shared" si="54"/>
        <v>13395.1367175</v>
      </c>
      <c r="AV316" s="155"/>
      <c r="AW316" s="155"/>
      <c r="AX316" s="140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</row>
    <row r="317" spans="1:1018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14670.16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2310.6614999999997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IF($H$5="NO",IF(Valores!$C$46*D317&gt;Valores!$C$44,Valores!$C$44,Valores!$C$46*D317),IF(Valores!$C$46*D317&gt;Valores!$C$44,Valores!$C$44,Valores!$C$46*D317)/2)*11</f>
        <v>734.25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50">
        <v>0</v>
      </c>
      <c r="AC317" s="145">
        <f t="shared" si="51"/>
        <v>0</v>
      </c>
      <c r="AD317" s="145">
        <v>0</v>
      </c>
      <c r="AE317" s="149">
        <v>0</v>
      </c>
      <c r="AF317" s="145">
        <f>INT(((AE317*Valores!$C$2)*100)+0.5)/100</f>
        <v>0</v>
      </c>
      <c r="AG317" s="145"/>
      <c r="AH317" s="145"/>
      <c r="AI317" s="151">
        <f t="shared" si="52"/>
        <v>17715.071499999998</v>
      </c>
      <c r="AJ317" s="171"/>
      <c r="AK317" s="148">
        <f>Valores!$C$11+AK316</f>
        <v>0</v>
      </c>
      <c r="AL317" s="148">
        <v>0</v>
      </c>
      <c r="AM317" s="148"/>
      <c r="AN317" s="150">
        <v>0</v>
      </c>
      <c r="AO317" s="152">
        <f t="shared" si="50"/>
        <v>0</v>
      </c>
      <c r="AP317" s="154">
        <f>AI317*-Valores!$C$68</f>
        <v>-1948.6578649999999</v>
      </c>
      <c r="AQ317" s="154">
        <f>AI317*-Valores!$C$69</f>
        <v>0</v>
      </c>
      <c r="AR317" s="147">
        <f>AI317*-Valores!$C$70</f>
        <v>-797.17821749999985</v>
      </c>
      <c r="AS317" s="147">
        <v>-159.43</v>
      </c>
      <c r="AT317" s="147">
        <f t="shared" si="53"/>
        <v>-53.83</v>
      </c>
      <c r="AU317" s="151">
        <f t="shared" si="54"/>
        <v>14755.975417499998</v>
      </c>
      <c r="AV317" s="155"/>
      <c r="AW317" s="155"/>
      <c r="AX317" s="140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</row>
    <row r="318" spans="1:1018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16003.81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2520.7214999999997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IF($H$5="NO",IF(Valores!$C$46*D318&gt;Valores!$C$44,Valores!$C$44,Valores!$C$46*D318),IF(Valores!$C$46*D318&gt;Valores!$C$44,Valores!$C$44,Valores!$C$46*D318)/2)*12</f>
        <v>801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50">
        <v>0</v>
      </c>
      <c r="AC318" s="145">
        <f t="shared" si="51"/>
        <v>0</v>
      </c>
      <c r="AD318" s="145">
        <v>0</v>
      </c>
      <c r="AE318" s="149">
        <v>0</v>
      </c>
      <c r="AF318" s="145">
        <f>INT(((AE318*Valores!$C$2)*100)+0.5)/100</f>
        <v>0</v>
      </c>
      <c r="AG318" s="145"/>
      <c r="AH318" s="145"/>
      <c r="AI318" s="151">
        <f t="shared" si="52"/>
        <v>19325.531499999997</v>
      </c>
      <c r="AJ318" s="171"/>
      <c r="AK318" s="148">
        <f>Valores!$C$11+AK317</f>
        <v>0</v>
      </c>
      <c r="AL318" s="148">
        <v>0</v>
      </c>
      <c r="AM318" s="148"/>
      <c r="AN318" s="150">
        <v>0</v>
      </c>
      <c r="AO318" s="152">
        <f t="shared" si="50"/>
        <v>0</v>
      </c>
      <c r="AP318" s="154">
        <f>AI318*-Valores!$C$68</f>
        <v>-2125.8084649999996</v>
      </c>
      <c r="AQ318" s="154">
        <f>AI318*-Valores!$C$69</f>
        <v>0</v>
      </c>
      <c r="AR318" s="147">
        <f>AI318*-Valores!$C$70</f>
        <v>-869.64891749999981</v>
      </c>
      <c r="AS318" s="147">
        <v>-159.43</v>
      </c>
      <c r="AT318" s="147">
        <f t="shared" si="53"/>
        <v>-53.83</v>
      </c>
      <c r="AU318" s="151">
        <f t="shared" si="54"/>
        <v>16116.814117499998</v>
      </c>
      <c r="AV318" s="155"/>
      <c r="AW318" s="155"/>
      <c r="AX318" s="140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</row>
    <row r="319" spans="1:1018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17337.46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2730.7814999999996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IF($H$5="NO",IF(Valores!$C$46*D319&gt;Valores!$C$44,Valores!$C$44,Valores!$C$46*D319),IF(Valores!$C$46*D319&gt;Valores!$C$44,Valores!$C$44,Valores!$C$46*D319)/2)*13</f>
        <v>867.75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50">
        <v>0</v>
      </c>
      <c r="AC319" s="145">
        <f t="shared" si="51"/>
        <v>0</v>
      </c>
      <c r="AD319" s="145">
        <v>0</v>
      </c>
      <c r="AE319" s="149">
        <v>0</v>
      </c>
      <c r="AF319" s="145">
        <f>INT(((AE319*Valores!$C$2)*100)+0.5)/100</f>
        <v>0</v>
      </c>
      <c r="AG319" s="145"/>
      <c r="AH319" s="145"/>
      <c r="AI319" s="151">
        <f t="shared" si="52"/>
        <v>20935.9915</v>
      </c>
      <c r="AJ319" s="171"/>
      <c r="AK319" s="148">
        <f>Valores!$C$11+AK318</f>
        <v>0</v>
      </c>
      <c r="AL319" s="148">
        <v>0</v>
      </c>
      <c r="AM319" s="148"/>
      <c r="AN319" s="150">
        <v>0</v>
      </c>
      <c r="AO319" s="152">
        <f t="shared" si="50"/>
        <v>0</v>
      </c>
      <c r="AP319" s="154">
        <f>AI319*-Valores!$C$68</f>
        <v>-2302.959065</v>
      </c>
      <c r="AQ319" s="154">
        <f>AI319*-Valores!$C$69</f>
        <v>0</v>
      </c>
      <c r="AR319" s="147">
        <f>AI319*-Valores!$C$70</f>
        <v>-942.1196175</v>
      </c>
      <c r="AS319" s="147">
        <v>-159.43</v>
      </c>
      <c r="AT319" s="147">
        <f t="shared" si="53"/>
        <v>-53.83</v>
      </c>
      <c r="AU319" s="151">
        <f t="shared" si="54"/>
        <v>17477.652817499998</v>
      </c>
      <c r="AV319" s="155"/>
      <c r="AW319" s="155"/>
      <c r="AX319" s="140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</row>
    <row r="320" spans="1:1018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18671.11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2940.8415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IF($H$5="NO",IF(Valores!$C$46*D320&gt;Valores!$C$44,Valores!$C$44,Valores!$C$46*D320),IF(Valores!$C$46*D320&gt;Valores!$C$44,Valores!$C$44,Valores!$C$46*D320)/2)*14</f>
        <v>934.5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50">
        <v>0</v>
      </c>
      <c r="AC320" s="145">
        <f t="shared" si="51"/>
        <v>0</v>
      </c>
      <c r="AD320" s="145">
        <v>0</v>
      </c>
      <c r="AE320" s="149">
        <v>0</v>
      </c>
      <c r="AF320" s="145">
        <f>INT(((AE320*Valores!$C$2)*100)+0.5)/100</f>
        <v>0</v>
      </c>
      <c r="AG320" s="145"/>
      <c r="AH320" s="145"/>
      <c r="AI320" s="151">
        <f t="shared" si="52"/>
        <v>22546.451499999999</v>
      </c>
      <c r="AJ320" s="171"/>
      <c r="AK320" s="148">
        <f>Valores!$C$11+AK319</f>
        <v>0</v>
      </c>
      <c r="AL320" s="148">
        <v>0</v>
      </c>
      <c r="AM320" s="148"/>
      <c r="AN320" s="150">
        <v>0</v>
      </c>
      <c r="AO320" s="152">
        <f t="shared" si="50"/>
        <v>0</v>
      </c>
      <c r="AP320" s="154">
        <f>AI320*-Valores!$C$68</f>
        <v>-2480.1096649999999</v>
      </c>
      <c r="AQ320" s="154">
        <f>AI320*-Valores!$C$69</f>
        <v>0</v>
      </c>
      <c r="AR320" s="147">
        <f>AI320*-Valores!$C$70</f>
        <v>-1014.5903175</v>
      </c>
      <c r="AS320" s="147">
        <v>-159.43</v>
      </c>
      <c r="AT320" s="147">
        <f t="shared" si="53"/>
        <v>-53.83</v>
      </c>
      <c r="AU320" s="151">
        <f t="shared" si="54"/>
        <v>18838.491517499999</v>
      </c>
      <c r="AV320" s="155"/>
      <c r="AW320" s="155"/>
      <c r="AX320" s="140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</row>
    <row r="321" spans="1:1018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20004.77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3150.9029999999998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IF($H$5="NO",IF(Valores!$C$46*D321&gt;Valores!$C$44,Valores!$C$44,Valores!$C$46*D321),IF(Valores!$C$46*D321&gt;Valores!$C$44,Valores!$C$44,Valores!$C$46*D321)/2)*15</f>
        <v>1001.25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50">
        <v>0</v>
      </c>
      <c r="AC321" s="145">
        <f t="shared" si="51"/>
        <v>0</v>
      </c>
      <c r="AD321" s="145">
        <v>0</v>
      </c>
      <c r="AE321" s="149">
        <v>0</v>
      </c>
      <c r="AF321" s="145">
        <f>INT(((AE321*Valores!$C$2)*100)+0.5)/100</f>
        <v>0</v>
      </c>
      <c r="AG321" s="145"/>
      <c r="AH321" s="145"/>
      <c r="AI321" s="151">
        <f t="shared" si="52"/>
        <v>24156.922999999999</v>
      </c>
      <c r="AJ321" s="171"/>
      <c r="AK321" s="148">
        <f>Valores!$C$11+AK320</f>
        <v>0</v>
      </c>
      <c r="AL321" s="148">
        <v>0</v>
      </c>
      <c r="AM321" s="148"/>
      <c r="AN321" s="150">
        <v>0</v>
      </c>
      <c r="AO321" s="152">
        <f t="shared" si="50"/>
        <v>0</v>
      </c>
      <c r="AP321" s="154">
        <f>AI321*-Valores!$C$68</f>
        <v>-2657.2615299999998</v>
      </c>
      <c r="AQ321" s="154">
        <f>AI321*-Valores!$C$69</f>
        <v>0</v>
      </c>
      <c r="AR321" s="147">
        <f>AI321*-Valores!$C$70</f>
        <v>-1087.0615349999998</v>
      </c>
      <c r="AS321" s="147">
        <v>-159.43</v>
      </c>
      <c r="AT321" s="147">
        <f t="shared" si="53"/>
        <v>-53.83</v>
      </c>
      <c r="AU321" s="151">
        <f t="shared" si="54"/>
        <v>20199.339934999996</v>
      </c>
      <c r="AV321" s="155"/>
      <c r="AW321" s="155"/>
      <c r="AX321" s="140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</row>
    <row r="322" spans="1:1018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21338.42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3360.9629999999997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IF($H$5="NO",IF(Valores!$C$46*D322&gt;Valores!$C$44,Valores!$C$44,Valores!$C$46*D322),IF(Valores!$C$46*D322&gt;Valores!$C$44,Valores!$C$44,Valores!$C$46*D322)/2)*16</f>
        <v>1068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50">
        <v>0</v>
      </c>
      <c r="AC322" s="145">
        <f t="shared" si="51"/>
        <v>0</v>
      </c>
      <c r="AD322" s="145">
        <v>0</v>
      </c>
      <c r="AE322" s="149">
        <v>0</v>
      </c>
      <c r="AF322" s="145">
        <f>INT(((AE322*Valores!$C$2)*100)+0.5)/100</f>
        <v>0</v>
      </c>
      <c r="AG322" s="145"/>
      <c r="AH322" s="145"/>
      <c r="AI322" s="151">
        <f t="shared" si="52"/>
        <v>25767.382999999998</v>
      </c>
      <c r="AJ322" s="171"/>
      <c r="AK322" s="148">
        <f>Valores!$C$11+AK321</f>
        <v>0</v>
      </c>
      <c r="AL322" s="148">
        <v>0</v>
      </c>
      <c r="AM322" s="148"/>
      <c r="AN322" s="150">
        <v>0</v>
      </c>
      <c r="AO322" s="152">
        <f t="shared" si="50"/>
        <v>0</v>
      </c>
      <c r="AP322" s="154">
        <f>AI322*-Valores!$C$68</f>
        <v>-2834.4121299999997</v>
      </c>
      <c r="AQ322" s="154">
        <f>AI322*-Valores!$C$69</f>
        <v>0</v>
      </c>
      <c r="AR322" s="147">
        <f>AI322*-Valores!$C$70</f>
        <v>-1159.5322349999999</v>
      </c>
      <c r="AS322" s="147">
        <v>-159.43</v>
      </c>
      <c r="AT322" s="147">
        <f t="shared" si="53"/>
        <v>-53.83</v>
      </c>
      <c r="AU322" s="151">
        <f t="shared" si="54"/>
        <v>21560.178634999997</v>
      </c>
      <c r="AV322" s="155"/>
      <c r="AW322" s="155"/>
      <c r="AX322" s="140" t="s">
        <v>4</v>
      </c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</row>
    <row r="323" spans="1:1018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268</v>
      </c>
      <c r="H323" s="143">
        <f>INT((G323*Valores!$C$2*100)+0.5)/100</f>
        <v>2305.9299999999998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IF($H$5="NO",Valores!$C$47,Valores!$C$47/2)</f>
        <v>156.97999999999999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50">
        <v>0</v>
      </c>
      <c r="AC323" s="145">
        <f t="shared" si="51"/>
        <v>0</v>
      </c>
      <c r="AD323" s="145">
        <v>0</v>
      </c>
      <c r="AE323" s="149">
        <v>0</v>
      </c>
      <c r="AF323" s="145">
        <f>INT(((AE323*Valores!$C$2)*100)+0.5)/100</f>
        <v>0</v>
      </c>
      <c r="AG323" s="145">
        <f>Valores!$C$60</f>
        <v>54.2</v>
      </c>
      <c r="AH323" s="145">
        <f>Valores!$C$62</f>
        <v>15.49</v>
      </c>
      <c r="AI323" s="151">
        <f t="shared" si="52"/>
        <v>2532.5999999999995</v>
      </c>
      <c r="AJ323" s="171"/>
      <c r="AK323" s="148">
        <f>Valores!$C$12</f>
        <v>0</v>
      </c>
      <c r="AL323" s="148">
        <f>Valores!$C$88</f>
        <v>325</v>
      </c>
      <c r="AM323" s="148"/>
      <c r="AN323" s="150">
        <v>0</v>
      </c>
      <c r="AO323" s="152">
        <f t="shared" si="50"/>
        <v>325</v>
      </c>
      <c r="AP323" s="154">
        <f>AI323*-Valores!$C$68</f>
        <v>-278.58599999999996</v>
      </c>
      <c r="AQ323" s="154">
        <f>AI323*-Valores!$C$69</f>
        <v>0</v>
      </c>
      <c r="AR323" s="147">
        <f>AI323*-Valores!$C$70</f>
        <v>-113.96699999999997</v>
      </c>
      <c r="AS323" s="147">
        <v>-159.43</v>
      </c>
      <c r="AT323" s="147">
        <f t="shared" si="53"/>
        <v>-53.83</v>
      </c>
      <c r="AU323" s="151">
        <f t="shared" si="54"/>
        <v>2251.7869999999998</v>
      </c>
      <c r="AV323" s="155"/>
      <c r="AW323" s="155"/>
      <c r="AX323" s="140" t="s">
        <v>4</v>
      </c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</row>
    <row r="324" spans="1:1018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242</v>
      </c>
      <c r="H324" s="143">
        <f>INT((G324*Valores!$C$2*100)+0.5)/100</f>
        <v>2082.2199999999998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IF($H$5="NO",Valores!$C$47,Valores!$C$47/2)</f>
        <v>156.97999999999999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50">
        <v>0</v>
      </c>
      <c r="AC324" s="145">
        <f t="shared" si="51"/>
        <v>0</v>
      </c>
      <c r="AD324" s="145">
        <v>0</v>
      </c>
      <c r="AE324" s="149">
        <v>0</v>
      </c>
      <c r="AF324" s="145">
        <f>INT(((AE324*Valores!$C$2)*100)+0.5)/100</f>
        <v>0</v>
      </c>
      <c r="AG324" s="145">
        <f>Valores!$C$60</f>
        <v>54.2</v>
      </c>
      <c r="AH324" s="145">
        <f>Valores!$C$62</f>
        <v>15.49</v>
      </c>
      <c r="AI324" s="151">
        <f t="shared" si="52"/>
        <v>2308.8899999999994</v>
      </c>
      <c r="AJ324" s="171"/>
      <c r="AK324" s="148">
        <f>Valores!$C$12</f>
        <v>0</v>
      </c>
      <c r="AL324" s="148">
        <f>Valores!$C$88</f>
        <v>325</v>
      </c>
      <c r="AM324" s="148"/>
      <c r="AN324" s="150">
        <v>0</v>
      </c>
      <c r="AO324" s="152">
        <f t="shared" si="50"/>
        <v>325</v>
      </c>
      <c r="AP324" s="154">
        <f>AI324*-Valores!$C$68</f>
        <v>-253.97789999999995</v>
      </c>
      <c r="AQ324" s="154">
        <f>AI324*-Valores!$C$69</f>
        <v>0</v>
      </c>
      <c r="AR324" s="147">
        <f>AI324*-Valores!$C$70</f>
        <v>-103.90004999999996</v>
      </c>
      <c r="AS324" s="147">
        <v>-159.43</v>
      </c>
      <c r="AT324" s="147">
        <f t="shared" si="53"/>
        <v>-53.83</v>
      </c>
      <c r="AU324" s="151">
        <f t="shared" si="54"/>
        <v>2062.7520499999996</v>
      </c>
      <c r="AV324" s="155"/>
      <c r="AW324" s="155"/>
      <c r="AX324" s="140" t="s">
        <v>4</v>
      </c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</row>
    <row r="325" spans="1:1018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2047.8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IF($H$5="NO",Valores!$C$47,Valores!$C$47/2)</f>
        <v>156.97999999999999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50">
        <v>0</v>
      </c>
      <c r="AC325" s="145">
        <f t="shared" si="51"/>
        <v>0</v>
      </c>
      <c r="AD325" s="145">
        <v>0</v>
      </c>
      <c r="AE325" s="149">
        <v>0</v>
      </c>
      <c r="AF325" s="145">
        <f>INT(((AE325*Valores!$C$2)*100)+0.5)/100</f>
        <v>0</v>
      </c>
      <c r="AG325" s="145">
        <f>Valores!$C$60</f>
        <v>54.2</v>
      </c>
      <c r="AH325" s="145">
        <f>Valores!$C$62</f>
        <v>15.49</v>
      </c>
      <c r="AI325" s="151">
        <f t="shared" si="52"/>
        <v>2274.4699999999993</v>
      </c>
      <c r="AJ325" s="171"/>
      <c r="AK325" s="148">
        <f>Valores!$C$12</f>
        <v>0</v>
      </c>
      <c r="AL325" s="148">
        <f>Valores!$C$88</f>
        <v>325</v>
      </c>
      <c r="AM325" s="148"/>
      <c r="AN325" s="150">
        <v>0</v>
      </c>
      <c r="AO325" s="152">
        <f t="shared" si="50"/>
        <v>325</v>
      </c>
      <c r="AP325" s="154">
        <f>AI325*-Valores!$C$68</f>
        <v>-250.19169999999994</v>
      </c>
      <c r="AQ325" s="154">
        <f>AI325*-Valores!$C$69</f>
        <v>0</v>
      </c>
      <c r="AR325" s="147">
        <f>AI325*-Valores!$C$70</f>
        <v>-102.35114999999996</v>
      </c>
      <c r="AS325" s="147">
        <v>-159.43</v>
      </c>
      <c r="AT325" s="147">
        <f t="shared" si="53"/>
        <v>-53.83</v>
      </c>
      <c r="AU325" s="151">
        <f t="shared" si="54"/>
        <v>2033.6671499999998</v>
      </c>
      <c r="AV325" s="155"/>
      <c r="AW325" s="155"/>
      <c r="AX325" s="140" t="s">
        <v>4</v>
      </c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</row>
    <row r="326" spans="1:1018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242</v>
      </c>
      <c r="H326" s="143">
        <f>INT((G326*Valores!$C$2*100)+0.5)/100</f>
        <v>2082.2199999999998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IF($H$5="NO",Valores!$C$47,Valores!$C$47/2)</f>
        <v>156.97999999999999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50">
        <v>0</v>
      </c>
      <c r="AC326" s="145">
        <f t="shared" si="51"/>
        <v>0</v>
      </c>
      <c r="AD326" s="145">
        <v>0</v>
      </c>
      <c r="AE326" s="149">
        <v>0</v>
      </c>
      <c r="AF326" s="145">
        <f>INT(((AE326*Valores!$C$2)*100)+0.5)/100</f>
        <v>0</v>
      </c>
      <c r="AG326" s="145">
        <f>Valores!$C$60</f>
        <v>54.2</v>
      </c>
      <c r="AH326" s="145">
        <f>Valores!$C$62</f>
        <v>15.49</v>
      </c>
      <c r="AI326" s="151">
        <f t="shared" si="52"/>
        <v>2308.8899999999994</v>
      </c>
      <c r="AJ326" s="171"/>
      <c r="AK326" s="148">
        <f>Valores!$C$12</f>
        <v>0</v>
      </c>
      <c r="AL326" s="148">
        <f>Valores!$C$88</f>
        <v>325</v>
      </c>
      <c r="AM326" s="148"/>
      <c r="AN326" s="150">
        <v>0</v>
      </c>
      <c r="AO326" s="152">
        <f t="shared" si="50"/>
        <v>325</v>
      </c>
      <c r="AP326" s="154">
        <f>AI326*-Valores!$C$68</f>
        <v>-253.97789999999995</v>
      </c>
      <c r="AQ326" s="154">
        <f>AI326*-Valores!$C$69</f>
        <v>0</v>
      </c>
      <c r="AR326" s="147">
        <f>AI326*-Valores!$C$70</f>
        <v>-103.90004999999996</v>
      </c>
      <c r="AS326" s="147">
        <v>-159.43</v>
      </c>
      <c r="AT326" s="147">
        <f t="shared" si="53"/>
        <v>-53.83</v>
      </c>
      <c r="AU326" s="151">
        <f t="shared" si="54"/>
        <v>2062.7520499999996</v>
      </c>
      <c r="AV326" s="155"/>
      <c r="AW326" s="155"/>
      <c r="AX326" s="140" t="s">
        <v>4</v>
      </c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</row>
    <row r="327" spans="1:1018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237</v>
      </c>
      <c r="H327" s="143">
        <f>INT((G327*Valores!$C$2*100)+0.5)/100</f>
        <v>2039.2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IF($H$5="NO",Valores!$C$47,Valores!$C$47/2)</f>
        <v>156.97999999999999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50">
        <v>0</v>
      </c>
      <c r="AC327" s="145">
        <f t="shared" si="51"/>
        <v>0</v>
      </c>
      <c r="AD327" s="145">
        <v>0</v>
      </c>
      <c r="AE327" s="149">
        <v>0</v>
      </c>
      <c r="AF327" s="145">
        <f>INT(((AE327*Valores!$C$2)*100)+0.5)/100</f>
        <v>0</v>
      </c>
      <c r="AG327" s="145">
        <f>Valores!$C$60</f>
        <v>54.2</v>
      </c>
      <c r="AH327" s="145">
        <f>Valores!$C$62</f>
        <v>15.49</v>
      </c>
      <c r="AI327" s="151">
        <f t="shared" si="52"/>
        <v>2265.8699999999994</v>
      </c>
      <c r="AJ327" s="171"/>
      <c r="AK327" s="148">
        <f>Valores!$C$12</f>
        <v>0</v>
      </c>
      <c r="AL327" s="148">
        <f>Valores!$C$88</f>
        <v>325</v>
      </c>
      <c r="AM327" s="148"/>
      <c r="AN327" s="150">
        <v>0</v>
      </c>
      <c r="AO327" s="152">
        <f t="shared" si="50"/>
        <v>325</v>
      </c>
      <c r="AP327" s="154">
        <f>AI327*-Valores!$C$68</f>
        <v>-249.24569999999994</v>
      </c>
      <c r="AQ327" s="154">
        <f>AI327*-Valores!$C$69</f>
        <v>0</v>
      </c>
      <c r="AR327" s="147">
        <f>AI327*-Valores!$C$70</f>
        <v>-101.96414999999998</v>
      </c>
      <c r="AS327" s="147">
        <v>-159.43</v>
      </c>
      <c r="AT327" s="147">
        <f t="shared" si="53"/>
        <v>-53.83</v>
      </c>
      <c r="AU327" s="151">
        <f t="shared" si="54"/>
        <v>2026.4001499999999</v>
      </c>
      <c r="AV327" s="155"/>
      <c r="AW327" s="155"/>
      <c r="AX327" s="140" t="s">
        <v>4</v>
      </c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</row>
    <row r="328" spans="1:1018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230</v>
      </c>
      <c r="H328" s="143">
        <f>INT((G328*Valores!$C$2*100)+0.5)/100</f>
        <v>1978.97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IF($H$5="NO",Valores!$C$47,Valores!$C$47/2)</f>
        <v>156.97999999999999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50">
        <v>0</v>
      </c>
      <c r="AC328" s="145">
        <f t="shared" si="51"/>
        <v>0</v>
      </c>
      <c r="AD328" s="145">
        <v>0</v>
      </c>
      <c r="AE328" s="149">
        <v>0</v>
      </c>
      <c r="AF328" s="145">
        <f>INT(((AE328*Valores!$C$2)*100)+0.5)/100</f>
        <v>0</v>
      </c>
      <c r="AG328" s="145">
        <f>Valores!$C$60</f>
        <v>54.2</v>
      </c>
      <c r="AH328" s="145">
        <f>Valores!$C$62</f>
        <v>15.49</v>
      </c>
      <c r="AI328" s="151">
        <f t="shared" si="52"/>
        <v>2205.6399999999994</v>
      </c>
      <c r="AJ328" s="171"/>
      <c r="AK328" s="148">
        <f>Valores!$C$12</f>
        <v>0</v>
      </c>
      <c r="AL328" s="148">
        <f>Valores!$C$88</f>
        <v>325</v>
      </c>
      <c r="AM328" s="148"/>
      <c r="AN328" s="150">
        <v>0</v>
      </c>
      <c r="AO328" s="152">
        <f t="shared" ref="AO328" si="59">IF($H$4="SI",SUM(AJ328:AN328),SUM(AJ328:AL328))</f>
        <v>325</v>
      </c>
      <c r="AP328" s="154">
        <f>AI328*-Valores!$C$68</f>
        <v>-242.62039999999993</v>
      </c>
      <c r="AQ328" s="154">
        <f>AI328*-Valores!$C$69</f>
        <v>0</v>
      </c>
      <c r="AR328" s="147">
        <f>AI328*-Valores!$C$70</f>
        <v>-99.25379999999997</v>
      </c>
      <c r="AS328" s="147">
        <v>-159.43</v>
      </c>
      <c r="AT328" s="147">
        <f t="shared" si="53"/>
        <v>-53.83</v>
      </c>
      <c r="AU328" s="151">
        <f t="shared" si="54"/>
        <v>1975.5057999999997</v>
      </c>
      <c r="AV328" s="155"/>
      <c r="AW328" s="155"/>
      <c r="AX328" s="140" t="s">
        <v>4</v>
      </c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</row>
    <row r="330" spans="1:1018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I330" s="176"/>
      <c r="AJ330" s="177"/>
    </row>
  </sheetData>
  <autoFilter ref="A8:AX328"/>
  <mergeCells count="14">
    <mergeCell ref="C1:AN1"/>
    <mergeCell ref="AN2:AN3"/>
    <mergeCell ref="I3:J3"/>
    <mergeCell ref="K3:L3"/>
    <mergeCell ref="G7:H7"/>
    <mergeCell ref="I7:J7"/>
    <mergeCell ref="K7:L7"/>
    <mergeCell ref="M7:N7"/>
    <mergeCell ref="Y7:Z7"/>
    <mergeCell ref="AE7:AF7"/>
    <mergeCell ref="AM7:AM8"/>
    <mergeCell ref="C6:F6"/>
    <mergeCell ref="Q2:X2"/>
    <mergeCell ref="C5:F5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2" t="str">
        <f ca="1">MID(CELL("FILENAME",L41),FIND("[",CELL("FILENAME",L41))+1,FIND("]",CELL("FILENAME",L41))-FIND("[",CELL("FILENAME",L41))-1)</f>
        <v>ESCALA MAYO 2020.xlsx</v>
      </c>
      <c r="B1" s="232"/>
      <c r="C1" s="232"/>
      <c r="D1" s="232"/>
      <c r="E1" s="232"/>
      <c r="F1" s="232"/>
      <c r="G1" s="232"/>
      <c r="H1" s="232"/>
      <c r="I1" s="232"/>
      <c r="J1" s="23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3" t="s">
        <v>69</v>
      </c>
      <c r="B2" s="23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4" t="s">
        <v>531</v>
      </c>
      <c r="R3" s="234"/>
      <c r="S3" s="234"/>
      <c r="T3" s="235" t="s">
        <v>532</v>
      </c>
      <c r="U3" s="235"/>
      <c r="V3" s="235"/>
      <c r="W3" s="235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2020-11-13T18:51:22Z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