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iterateDelta="1E-4"/>
</workbook>
</file>

<file path=xl/calcChain.xml><?xml version="1.0" encoding="utf-8"?>
<calcChain xmlns="http://schemas.openxmlformats.org/spreadsheetml/2006/main">
  <c r="G20" i="1" l="1"/>
  <c r="G19" i="1"/>
  <c r="G18" i="1"/>
  <c r="F99" i="1" l="1"/>
  <c r="F98" i="1"/>
  <c r="F97" i="1"/>
  <c r="F96" i="1"/>
  <c r="F95" i="1"/>
  <c r="F94" i="1"/>
  <c r="R6" i="2" l="1"/>
  <c r="G16" i="1" l="1"/>
  <c r="G15" i="1"/>
  <c r="G14" i="1"/>
  <c r="G13" i="1"/>
  <c r="G12" i="1"/>
  <c r="G11" i="1"/>
  <c r="G10" i="1"/>
  <c r="G9" i="1"/>
  <c r="G8" i="1"/>
  <c r="G7" i="1"/>
  <c r="G23" i="1"/>
  <c r="G22" i="1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J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R46" i="2" s="1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C65" i="1"/>
  <c r="AG301" i="2" s="1"/>
  <c r="F63" i="1"/>
  <c r="D63" i="1"/>
  <c r="F62" i="1"/>
  <c r="E62" i="1"/>
  <c r="F61" i="1"/>
  <c r="E61" i="1"/>
  <c r="I58" i="1"/>
  <c r="D53" i="1"/>
  <c r="C53" i="1"/>
  <c r="L50" i="1"/>
  <c r="R301" i="2"/>
  <c r="F46" i="1"/>
  <c r="C39" i="1"/>
  <c r="F38" i="1"/>
  <c r="F36" i="1"/>
  <c r="C34" i="1"/>
  <c r="AI301" i="2" s="1"/>
  <c r="F32" i="1"/>
  <c r="AI6" i="2" s="1"/>
  <c r="D31" i="1"/>
  <c r="G29" i="1"/>
  <c r="F25" i="1"/>
  <c r="C16" i="4" s="1"/>
  <c r="M13" i="1"/>
  <c r="M14" i="1" s="1"/>
  <c r="M16" i="1" s="1"/>
  <c r="I9" i="3" l="1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C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AZ2" i="2" s="1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M300" i="2" l="1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46" i="2"/>
  <c r="AO46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W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W170" i="2" l="1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<sst xmlns="http://schemas.openxmlformats.org/spreadsheetml/2006/main" count="1565" uniqueCount="818">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</sst>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191500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5" activePane="bottomLeft" state="frozen"/>
      <selection pane="bottomLeft" activeCell="E14" sqref="E14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29.833300000000001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15250.78</v>
      </c>
      <c r="E5" s="95">
        <f>ROUND(D5/15,2)</f>
        <v>1016.72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607</v>
      </c>
      <c r="B7" s="163" t="s">
        <v>9</v>
      </c>
      <c r="C7" s="175">
        <v>1011.74</v>
      </c>
      <c r="D7" s="95"/>
      <c r="E7" s="83"/>
      <c r="G7" s="81">
        <f>ROUND(C7*1.1,2)</f>
        <v>1112.9100000000001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607</v>
      </c>
      <c r="B8" s="164" t="s">
        <v>10</v>
      </c>
      <c r="C8" s="175">
        <v>32836.379999999997</v>
      </c>
      <c r="D8" s="95"/>
      <c r="E8" s="83"/>
      <c r="F8" s="89"/>
      <c r="G8" s="81">
        <f t="shared" ref="G8:G16" si="0">ROUND(C8*1.1,2)</f>
        <v>36120.019999999997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607</v>
      </c>
      <c r="B9" s="164" t="s">
        <v>11</v>
      </c>
      <c r="C9" s="101">
        <v>32933</v>
      </c>
      <c r="D9" s="95"/>
      <c r="E9" s="83"/>
      <c r="F9" s="89"/>
      <c r="G9" s="81">
        <f t="shared" si="0"/>
        <v>36226.300000000003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607</v>
      </c>
      <c r="B10" s="164" t="s">
        <v>622</v>
      </c>
      <c r="C10" s="101">
        <v>28251.54</v>
      </c>
      <c r="D10" s="95"/>
      <c r="E10" s="83"/>
      <c r="F10" s="89"/>
      <c r="G10" s="81">
        <f t="shared" si="0"/>
        <v>31076.69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607</v>
      </c>
      <c r="B11" s="164" t="s">
        <v>808</v>
      </c>
      <c r="C11" s="101">
        <v>26601.54</v>
      </c>
      <c r="D11" s="95"/>
      <c r="E11" s="83"/>
      <c r="F11" s="89"/>
      <c r="G11" s="81">
        <f t="shared" si="0"/>
        <v>29261.69</v>
      </c>
      <c r="I11" s="81">
        <v>9</v>
      </c>
      <c r="J11" s="83">
        <v>0.4</v>
      </c>
    </row>
    <row r="12" spans="1:14" s="81" customFormat="1" x14ac:dyDescent="0.2">
      <c r="A12" s="162" t="s">
        <v>607</v>
      </c>
      <c r="B12" s="163" t="s">
        <v>12</v>
      </c>
      <c r="C12" s="101">
        <v>61174.44</v>
      </c>
      <c r="D12" s="95"/>
      <c r="E12" s="83"/>
      <c r="F12" s="89"/>
      <c r="G12" s="81">
        <f t="shared" si="0"/>
        <v>67291.88</v>
      </c>
      <c r="I12" s="81">
        <v>10</v>
      </c>
      <c r="J12" s="83">
        <v>0.5</v>
      </c>
    </row>
    <row r="13" spans="1:14" s="81" customFormat="1" x14ac:dyDescent="0.2">
      <c r="A13" s="162" t="s">
        <v>607</v>
      </c>
      <c r="B13" s="164" t="s">
        <v>13</v>
      </c>
      <c r="C13" s="101">
        <v>27326.57</v>
      </c>
      <c r="D13" s="95"/>
      <c r="E13" s="83"/>
      <c r="F13" s="90"/>
      <c r="G13" s="81">
        <f t="shared" si="0"/>
        <v>30059.23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02 Cba V 1 3</v>
      </c>
      <c r="N13" s="217"/>
    </row>
    <row r="14" spans="1:14" s="81" customFormat="1" x14ac:dyDescent="0.2">
      <c r="A14" s="162" t="s">
        <v>607</v>
      </c>
      <c r="B14" s="164" t="s">
        <v>14</v>
      </c>
      <c r="C14" s="175">
        <v>27429.88</v>
      </c>
      <c r="D14" s="95"/>
      <c r="E14" s="83"/>
      <c r="F14" s="90"/>
      <c r="G14" s="81">
        <f t="shared" si="0"/>
        <v>30172.87</v>
      </c>
      <c r="I14" s="81">
        <v>12</v>
      </c>
      <c r="J14" s="83">
        <v>0.6</v>
      </c>
      <c r="M14" s="215" t="str">
        <f ca="1">MID($M$13,14,2)</f>
        <v>02</v>
      </c>
    </row>
    <row r="15" spans="1:14" s="81" customFormat="1" x14ac:dyDescent="0.2">
      <c r="A15" s="162" t="s">
        <v>607</v>
      </c>
      <c r="B15" s="164" t="s">
        <v>609</v>
      </c>
      <c r="C15" s="101">
        <v>38550.75</v>
      </c>
      <c r="D15" s="95"/>
      <c r="E15" s="83"/>
      <c r="F15" s="90"/>
      <c r="G15" s="81">
        <f t="shared" si="0"/>
        <v>42405.83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607</v>
      </c>
      <c r="B16" s="164" t="s">
        <v>814</v>
      </c>
      <c r="C16" s="101">
        <v>25779.88</v>
      </c>
      <c r="D16" s="95"/>
      <c r="E16" s="83"/>
      <c r="F16" s="90"/>
      <c r="G16" s="81">
        <f t="shared" si="0"/>
        <v>28357.87</v>
      </c>
      <c r="I16" s="81">
        <v>14</v>
      </c>
      <c r="J16" s="83">
        <v>0.6</v>
      </c>
      <c r="M16" s="81" t="str">
        <f ca="1">VLOOKUP(VALUE(M14),L17:M28,2,FALSE)</f>
        <v>FEBRERO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318.20999999999998</v>
      </c>
      <c r="D18" s="95"/>
      <c r="E18" s="167"/>
      <c r="F18" s="84"/>
      <c r="G18" s="84">
        <f>ROUND(C18*1.1,2)</f>
        <v>350.03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14191.11</v>
      </c>
      <c r="D19" s="95"/>
      <c r="E19" s="216" t="s">
        <v>574</v>
      </c>
      <c r="F19" s="84"/>
      <c r="G19" s="84">
        <f t="shared" ref="G19:G20" si="1">ROUND(C19*1.1,2)</f>
        <v>15610.22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14046.02</v>
      </c>
      <c r="D20" s="95"/>
      <c r="E20" s="167"/>
      <c r="F20" s="84"/>
      <c r="G20" s="84">
        <f t="shared" si="1"/>
        <v>15450.62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13606.14</v>
      </c>
      <c r="D22" s="166"/>
      <c r="G22" s="81">
        <f>+ROUND(C22*1.1,2)</f>
        <v>14966.75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12663.7</v>
      </c>
      <c r="D23" s="166"/>
      <c r="G23" s="81">
        <f>+ROUND(C23*1.1,2)</f>
        <v>13930.07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623.77</v>
      </c>
      <c r="D25" s="95"/>
      <c r="F25" s="87">
        <f>+C25*1.5</f>
        <v>935.65499999999997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623.77</v>
      </c>
      <c r="D26" s="95"/>
      <c r="F26" s="87">
        <f>C26</f>
        <v>623.77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24.99</v>
      </c>
      <c r="F28" s="87">
        <f>F25</f>
        <v>935.65499999999997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20.81</v>
      </c>
      <c r="D29" s="92"/>
      <c r="E29" s="92"/>
      <c r="F29" s="93">
        <f>F26</f>
        <v>623.77</v>
      </c>
      <c r="G29" s="92">
        <f>C29*30</f>
        <v>624.29999999999995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/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9400.8420000000006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9997.6470000000008</v>
      </c>
      <c r="D43" s="6"/>
      <c r="E43" s="165"/>
      <c r="F43" s="5"/>
      <c r="G43" s="5"/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10594.584000000001</v>
      </c>
      <c r="D44" s="6"/>
      <c r="E44" s="165"/>
      <c r="I44">
        <v>44</v>
      </c>
      <c r="J44" s="3">
        <v>1.5</v>
      </c>
    </row>
    <row r="45" spans="1:13" x14ac:dyDescent="0.2">
      <c r="A45" s="74"/>
      <c r="B45" s="2" t="s">
        <v>812</v>
      </c>
      <c r="C45" s="101">
        <v>11186.890000000001</v>
      </c>
      <c r="D45" s="6"/>
      <c r="E45" s="165"/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12981.705</v>
      </c>
      <c r="D46" s="6"/>
      <c r="E46" s="165"/>
      <c r="F46" s="8">
        <f>+C47</f>
        <v>15943.246000000003</v>
      </c>
      <c r="G46" s="8"/>
      <c r="H46" s="5"/>
      <c r="I46">
        <v>46</v>
      </c>
      <c r="J46" s="3">
        <v>1.5</v>
      </c>
    </row>
    <row r="47" spans="1:13" x14ac:dyDescent="0.2">
      <c r="A47" s="74"/>
      <c r="B47" s="2" t="s">
        <v>813</v>
      </c>
      <c r="C47" s="101">
        <v>15943.246000000003</v>
      </c>
      <c r="D47" s="6"/>
      <c r="E47" s="165"/>
      <c r="F47" s="8"/>
      <c r="G47" s="8"/>
      <c r="I47">
        <v>47</v>
      </c>
      <c r="J47" s="3">
        <v>1.5</v>
      </c>
    </row>
    <row r="48" spans="1:13" x14ac:dyDescent="0.2">
      <c r="A48" s="74"/>
      <c r="B48" s="2" t="s">
        <v>815</v>
      </c>
      <c r="C48" s="101">
        <v>13574.011000000002</v>
      </c>
      <c r="D48" s="6"/>
      <c r="E48" s="165"/>
      <c r="F48" s="8"/>
      <c r="G48" s="8"/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532.92800000000011</v>
      </c>
      <c r="D49" s="6"/>
      <c r="E49" s="165"/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792.33</v>
      </c>
      <c r="D50" s="6"/>
      <c r="E50" s="165"/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396.16500000000002</v>
      </c>
      <c r="D51" s="6"/>
      <c r="E51" s="165"/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/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/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/>
      <c r="B55" s="2" t="s">
        <v>27</v>
      </c>
      <c r="C55" s="100">
        <v>327.60000000000002</v>
      </c>
    </row>
    <row r="56" spans="1:12" x14ac:dyDescent="0.2">
      <c r="A56" s="74"/>
      <c r="B56" s="2" t="s">
        <v>28</v>
      </c>
      <c r="C56" s="100">
        <v>170.34</v>
      </c>
    </row>
    <row r="57" spans="1:12" x14ac:dyDescent="0.2">
      <c r="A57" s="74"/>
      <c r="B57" s="2" t="s">
        <v>29</v>
      </c>
      <c r="C57" s="101">
        <v>327.60000000000002</v>
      </c>
    </row>
    <row r="58" spans="1:12" x14ac:dyDescent="0.2">
      <c r="A58" s="74"/>
      <c r="B58" s="2" t="s">
        <v>30</v>
      </c>
      <c r="C58" s="101">
        <v>155.18</v>
      </c>
      <c r="I58" s="174">
        <f>+C63/15</f>
        <v>475.41866666666664</v>
      </c>
    </row>
    <row r="59" spans="1:12" x14ac:dyDescent="0.2">
      <c r="A59" s="74"/>
      <c r="B59" s="2" t="s">
        <v>31</v>
      </c>
      <c r="C59" s="101">
        <v>149.55200000000002</v>
      </c>
      <c r="I59" s="3"/>
    </row>
    <row r="60" spans="1:12" x14ac:dyDescent="0.2">
      <c r="A60" s="74"/>
      <c r="B60" s="2" t="s">
        <v>32</v>
      </c>
      <c r="C60" s="101">
        <v>252.66800000000001</v>
      </c>
      <c r="I60" s="3"/>
    </row>
    <row r="61" spans="1:12" x14ac:dyDescent="0.2">
      <c r="A61" s="74"/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/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7131.28</v>
      </c>
      <c r="D63" s="3">
        <f>ROUND(C63/15,2)</f>
        <v>475.42</v>
      </c>
      <c r="E63" s="79">
        <v>38.47</v>
      </c>
      <c r="F63" s="3">
        <f>+C63*2</f>
        <v>14262.56</v>
      </c>
    </row>
    <row r="64" spans="1:12" x14ac:dyDescent="0.2">
      <c r="A64" s="74" t="s">
        <v>4</v>
      </c>
      <c r="B64" s="2" t="s">
        <v>35</v>
      </c>
      <c r="C64" s="100">
        <v>718</v>
      </c>
      <c r="D64" s="172"/>
      <c r="F64" s="3"/>
    </row>
    <row r="65" spans="1:7" x14ac:dyDescent="0.2">
      <c r="A65" s="74" t="s">
        <v>4</v>
      </c>
      <c r="B65" s="2" t="s">
        <v>654</v>
      </c>
      <c r="C65" s="100">
        <f>C64/2</f>
        <v>359</v>
      </c>
      <c r="D65" s="172"/>
      <c r="F65" s="3"/>
    </row>
    <row r="66" spans="1:7" x14ac:dyDescent="0.2">
      <c r="A66" s="75" t="s">
        <v>607</v>
      </c>
      <c r="B66" s="75"/>
      <c r="C66" s="76"/>
      <c r="D66" s="75"/>
      <c r="E66" s="75"/>
      <c r="F66" s="75"/>
      <c r="G66" s="75"/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/>
    </row>
    <row r="68" spans="1:7" x14ac:dyDescent="0.2">
      <c r="A68" s="75" t="s">
        <v>607</v>
      </c>
      <c r="B68" s="75"/>
      <c r="C68" s="76"/>
      <c r="D68" s="75"/>
      <c r="E68" s="75"/>
      <c r="F68" s="75"/>
      <c r="G68" s="75"/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7" x14ac:dyDescent="0.2">
      <c r="A81" s="74"/>
      <c r="B81" t="s">
        <v>45</v>
      </c>
      <c r="C81" s="11">
        <v>3.5000000000000003E-2</v>
      </c>
    </row>
    <row r="82" spans="1:7" x14ac:dyDescent="0.2">
      <c r="A82" s="74"/>
      <c r="B82" t="s">
        <v>46</v>
      </c>
      <c r="C82" s="11">
        <v>6.0000000000000001E-3</v>
      </c>
    </row>
    <row r="83" spans="1:7" x14ac:dyDescent="0.2">
      <c r="A83" s="74"/>
      <c r="B83" t="s">
        <v>47</v>
      </c>
      <c r="C83" s="11">
        <v>5.3999999999999999E-2</v>
      </c>
      <c r="G83" s="212"/>
    </row>
    <row r="84" spans="1:7" x14ac:dyDescent="0.2">
      <c r="A84" s="75" t="s">
        <v>607</v>
      </c>
      <c r="B84" s="75"/>
      <c r="C84" s="76"/>
      <c r="D84" s="75"/>
      <c r="E84" s="75"/>
      <c r="F84" s="75"/>
      <c r="G84" s="75"/>
    </row>
    <row r="85" spans="1:7" x14ac:dyDescent="0.2">
      <c r="A85" s="74"/>
      <c r="B85" t="s">
        <v>48</v>
      </c>
      <c r="C85" s="4">
        <v>0.5</v>
      </c>
      <c r="G85" s="212"/>
    </row>
    <row r="86" spans="1:7" x14ac:dyDescent="0.2">
      <c r="A86" s="75" t="s">
        <v>607</v>
      </c>
      <c r="B86" s="75"/>
      <c r="C86" s="76"/>
      <c r="D86" s="75"/>
      <c r="E86" s="75"/>
      <c r="F86" s="75"/>
      <c r="G86" s="75"/>
    </row>
    <row r="87" spans="1:7" x14ac:dyDescent="0.2">
      <c r="A87" s="74" t="s">
        <v>4</v>
      </c>
      <c r="B87" s="74" t="s">
        <v>624</v>
      </c>
      <c r="C87" s="8">
        <v>0</v>
      </c>
      <c r="E87" s="8"/>
    </row>
    <row r="88" spans="1:7" x14ac:dyDescent="0.2">
      <c r="A88" s="74" t="s">
        <v>4</v>
      </c>
      <c r="B88" s="74" t="s">
        <v>625</v>
      </c>
      <c r="C88" s="8">
        <v>0</v>
      </c>
      <c r="E88" s="8"/>
    </row>
    <row r="89" spans="1:7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7" x14ac:dyDescent="0.2">
      <c r="A90" s="74" t="s">
        <v>4</v>
      </c>
      <c r="B90" s="74" t="s">
        <v>627</v>
      </c>
      <c r="C90" s="8">
        <v>0</v>
      </c>
      <c r="E90" s="8"/>
    </row>
    <row r="91" spans="1:7" x14ac:dyDescent="0.2">
      <c r="A91" s="74" t="s">
        <v>4</v>
      </c>
      <c r="B91" s="74" t="s">
        <v>655</v>
      </c>
      <c r="C91" s="8">
        <v>0</v>
      </c>
      <c r="E91" s="8"/>
    </row>
    <row r="92" spans="1:7" x14ac:dyDescent="0.2">
      <c r="A92" s="74" t="s">
        <v>4</v>
      </c>
      <c r="B92" s="74" t="s">
        <v>657</v>
      </c>
      <c r="C92" s="8">
        <f>C91/2</f>
        <v>0</v>
      </c>
      <c r="E92" s="8"/>
    </row>
    <row r="93" spans="1:7" x14ac:dyDescent="0.2">
      <c r="A93" s="74"/>
      <c r="B93" s="74"/>
      <c r="C93" s="8"/>
      <c r="E93" s="8"/>
    </row>
    <row r="94" spans="1:7" x14ac:dyDescent="0.2">
      <c r="A94" s="74" t="s">
        <v>4</v>
      </c>
      <c r="B94" s="74" t="s">
        <v>611</v>
      </c>
      <c r="C94" s="8">
        <v>6950.64</v>
      </c>
      <c r="F94">
        <f>ROUND(C94*1.1,2)</f>
        <v>7645.7</v>
      </c>
    </row>
    <row r="95" spans="1:7" x14ac:dyDescent="0.2">
      <c r="A95" s="74" t="s">
        <v>4</v>
      </c>
      <c r="B95" s="74" t="s">
        <v>612</v>
      </c>
      <c r="C95" s="8">
        <v>8340.76</v>
      </c>
      <c r="F95">
        <f t="shared" ref="F95:F99" si="2">ROUND(C95*1.1,2)</f>
        <v>9174.84</v>
      </c>
      <c r="G95" s="3"/>
    </row>
    <row r="96" spans="1:7" x14ac:dyDescent="0.2">
      <c r="A96" s="74" t="s">
        <v>4</v>
      </c>
      <c r="B96" s="74" t="s">
        <v>613</v>
      </c>
      <c r="C96" s="8">
        <v>13901.27</v>
      </c>
      <c r="F96">
        <f t="shared" si="2"/>
        <v>15291.4</v>
      </c>
    </row>
    <row r="97" spans="1:6" x14ac:dyDescent="0.2">
      <c r="A97" s="74" t="s">
        <v>4</v>
      </c>
      <c r="B97" s="74" t="s">
        <v>614</v>
      </c>
      <c r="C97" s="8">
        <v>307.93</v>
      </c>
      <c r="F97">
        <f t="shared" si="2"/>
        <v>338.72</v>
      </c>
    </row>
    <row r="98" spans="1:6" x14ac:dyDescent="0.2">
      <c r="A98" s="74" t="s">
        <v>4</v>
      </c>
      <c r="B98" s="74" t="s">
        <v>656</v>
      </c>
      <c r="C98" s="8">
        <v>695.07</v>
      </c>
      <c r="F98">
        <f t="shared" si="2"/>
        <v>764.58</v>
      </c>
    </row>
    <row r="99" spans="1:6" x14ac:dyDescent="0.2">
      <c r="A99" s="74" t="s">
        <v>4</v>
      </c>
      <c r="B99" s="74" t="s">
        <v>658</v>
      </c>
      <c r="C99" s="8">
        <v>347.53</v>
      </c>
      <c r="F99">
        <f t="shared" si="2"/>
        <v>382.28</v>
      </c>
    </row>
    <row r="100" spans="1:6" x14ac:dyDescent="0.2">
      <c r="B100" s="74" t="s">
        <v>628</v>
      </c>
      <c r="C100" s="8">
        <v>-554.86</v>
      </c>
    </row>
    <row r="101" spans="1:6" x14ac:dyDescent="0.2">
      <c r="B101" t="s">
        <v>618</v>
      </c>
      <c r="C101" s="8">
        <v>-385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zoomScaleSheetLayoutView="100" workbookViewId="0">
      <pane xSplit="4" ySplit="7" topLeftCell="AA8" activePane="bottomRight" state="frozen"/>
      <selection pane="topRight" activeCell="U1" sqref="U1"/>
      <selection pane="bottomLeft" activeCell="A69" sqref="A69"/>
      <selection pane="bottomRight" activeCell="AQ8" sqref="AQ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hidden="1" customWidth="1"/>
    <col min="14" max="14" width="8.42578125" style="107" hidden="1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FEBRERO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5113.85635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29.833300000000001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29.833300000000001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$15.250,78)</v>
      </c>
      <c r="Q6" s="150" t="s">
        <v>59</v>
      </c>
      <c r="R6" s="169" t="str">
        <f>CONCATENATE("Gtos. Inh. Lab. Doc. (tope ",TEXT(Valores!F46,"$0.000,00"),")")</f>
        <v>Gtos. Inh. Lab. Doc. (tope $15.943,25)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$15.291,40)</v>
      </c>
      <c r="AA6" s="159" t="str">
        <f>CONCATENATE("Ad R Doc (tope ",TEXT(Valores!F25,"$0,00"),")")</f>
        <v>Ad R Doc (tope $935,66)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$623,77)</v>
      </c>
      <c r="AE6" s="223" t="s">
        <v>66</v>
      </c>
      <c r="AF6" s="223"/>
      <c r="AG6" s="158" t="str">
        <f>CONCATENATE("Ap Mat Did Rem. (tope ",TEXT(Valores!F63,"$0.000,00"),")")</f>
        <v>Ap Mat Did Rem. (tope $14.262,56)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3192.16</v>
      </c>
      <c r="G8" s="192">
        <v>3779</v>
      </c>
      <c r="H8" s="125">
        <f>ROUND(G8*Valores!$C$2,2)</f>
        <v>112740.04</v>
      </c>
      <c r="I8" s="192">
        <v>219</v>
      </c>
      <c r="J8" s="125">
        <f>ROUND(I8*Valores!$C$2,2)</f>
        <v>6533.49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20317.11</v>
      </c>
      <c r="N8" s="125">
        <f t="shared" ref="N8:N71" si="1">ROUND(SUM(F8,H8,J8,L8,X8,R8)*$H$2,2)</f>
        <v>0</v>
      </c>
      <c r="O8" s="125">
        <f>Valores!$C$11</f>
        <v>26601.54</v>
      </c>
      <c r="P8" s="125">
        <f>Valores!$D$5</f>
        <v>15250.78</v>
      </c>
      <c r="Q8" s="125">
        <v>0</v>
      </c>
      <c r="R8" s="125">
        <f>IF($F$4="NO",Valores!$C$46,Valores!$C$46/2)</f>
        <v>12981.705</v>
      </c>
      <c r="S8" s="125">
        <v>0</v>
      </c>
      <c r="T8" s="125">
        <f>ROUND(S8*(1+$H$2),2)</f>
        <v>0</v>
      </c>
      <c r="U8" s="125">
        <f>SUM(F8,H8,J8)</f>
        <v>122465.69</v>
      </c>
      <c r="V8" s="125">
        <f>INT((SUM(F8,H8,J8)*0.4*100)+0.49)/100</f>
        <v>48986.28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6950.64</v>
      </c>
      <c r="AA8" s="125">
        <f>Valores!$C$25</f>
        <v>623.77</v>
      </c>
      <c r="AB8" s="214">
        <v>0</v>
      </c>
      <c r="AC8" s="125">
        <f t="shared" ref="AC8:AC71" si="2">ROUND(SUM(F8,H8,J8,X8,R8)*AB8,2)</f>
        <v>0</v>
      </c>
      <c r="AD8" s="125">
        <f>Valores!$C$26</f>
        <v>623.77</v>
      </c>
      <c r="AE8" s="192">
        <v>0</v>
      </c>
      <c r="AF8" s="125">
        <f>ROUND(AE8*Valores!$C$2,2)</f>
        <v>0</v>
      </c>
      <c r="AG8" s="125">
        <f>ROUND(IF($F$4="NO",Valores!$C$63,Valores!$C$63/2),2)</f>
        <v>7131.28</v>
      </c>
      <c r="AH8" s="125">
        <f>SUM(F8,H8,J8,L8,M8,N8,O8,P8,Q8,R8,T8,U8,V8,X8,Y8,Z8,AA8,AC8,AD8,AF8,AG8)</f>
        <v>384398.25500000012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-42283.808050000014</v>
      </c>
      <c r="AO8" s="125">
        <f>AH8*-Valores!$C$72</f>
        <v>0</v>
      </c>
      <c r="AP8" s="125">
        <f>AH8*Valores!$C$73</f>
        <v>-17297.921475000006</v>
      </c>
      <c r="AQ8" s="125">
        <f>Valores!$C$100</f>
        <v>-554.86</v>
      </c>
      <c r="AR8" s="125">
        <f>IF($F$5=0,Valores!$C$101,(Valores!$C$101+$F$5*(Valores!$C$101)))</f>
        <v>-385</v>
      </c>
      <c r="AS8" s="125">
        <f>AH8+AM8+SUM(AN8:AR8)</f>
        <v>323876.6654750001</v>
      </c>
      <c r="AT8" s="125">
        <f t="shared" si="0"/>
        <v>-42283.808050000014</v>
      </c>
      <c r="AU8" s="125">
        <f>AH8*Valores!$C$74</f>
        <v>-10378.752885000004</v>
      </c>
      <c r="AV8" s="125">
        <f>AH8*Valores!$C$75</f>
        <v>-1153.1947650000004</v>
      </c>
      <c r="AW8" s="125">
        <f t="shared" ref="AW8:AW71" si="4">AH8+AM8+SUM(AT8:AV8)</f>
        <v>330582.49930000008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3192.16</v>
      </c>
      <c r="G9" s="192">
        <v>3779</v>
      </c>
      <c r="H9" s="125">
        <f>ROUND(G9*Valores!$C$2,2)</f>
        <v>112740.04</v>
      </c>
      <c r="I9" s="192">
        <v>219</v>
      </c>
      <c r="J9" s="125">
        <f>ROUND(I9*Valores!$C$2,2)</f>
        <v>6533.49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20317.11</v>
      </c>
      <c r="N9" s="125">
        <f t="shared" si="1"/>
        <v>0</v>
      </c>
      <c r="O9" s="125">
        <f>Valores!$C$11</f>
        <v>26601.54</v>
      </c>
      <c r="P9" s="125">
        <f>Valores!$D$5</f>
        <v>15250.78</v>
      </c>
      <c r="Q9" s="125">
        <v>0</v>
      </c>
      <c r="R9" s="125">
        <f>IF($F$4="NO",Valores!$C$46,Valores!$C$46/2)</f>
        <v>12981.705</v>
      </c>
      <c r="S9" s="125">
        <v>0</v>
      </c>
      <c r="T9" s="125">
        <f>ROUND(S9*(1+$H$2),2)</f>
        <v>0</v>
      </c>
      <c r="U9" s="125">
        <f>SUM(F9,H9,J9)</f>
        <v>122465.69</v>
      </c>
      <c r="V9" s="125">
        <f>INT((SUM(F9,H9,J9)*0.4*100)+0.49)/100</f>
        <v>48986.28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6950.64</v>
      </c>
      <c r="AA9" s="125">
        <f>Valores!$C$25</f>
        <v>623.77</v>
      </c>
      <c r="AB9" s="214">
        <v>0</v>
      </c>
      <c r="AC9" s="125">
        <f t="shared" si="2"/>
        <v>0</v>
      </c>
      <c r="AD9" s="125">
        <f>Valores!$C$26</f>
        <v>623.77</v>
      </c>
      <c r="AE9" s="192">
        <v>0</v>
      </c>
      <c r="AF9" s="125">
        <f>ROUND(AE9*Valores!$C$2,2)</f>
        <v>0</v>
      </c>
      <c r="AG9" s="125">
        <f>ROUND(IF($F$4="NO",Valores!$C$63,Valores!$C$63/2),2)</f>
        <v>7131.28</v>
      </c>
      <c r="AH9" s="125">
        <f t="shared" ref="AH9:AH72" si="5">SUM(F9,H9,J9,L9,M9,N9,O9,P9,Q9,R9,T9,U9,V9,X9,Y9,Z9,AA9,AC9,AD9,AF9,AG9)</f>
        <v>384398.25500000012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-42283.808050000014</v>
      </c>
      <c r="AO9" s="125">
        <f>AH9*-Valores!$C$72</f>
        <v>0</v>
      </c>
      <c r="AP9" s="125">
        <f>AH9*Valores!$C$73</f>
        <v>-17297.921475000006</v>
      </c>
      <c r="AQ9" s="125">
        <f>Valores!$C$100</f>
        <v>-554.86</v>
      </c>
      <c r="AR9" s="125">
        <f>IF($F$5=0,Valores!$C$101,(Valores!$C$101+$F$5*(Valores!$C$101)))</f>
        <v>-385</v>
      </c>
      <c r="AS9" s="125">
        <f t="shared" ref="AS9:AS72" si="6">AH9+SUM(AM9:AR9)</f>
        <v>323876.6654750001</v>
      </c>
      <c r="AT9" s="125">
        <f t="shared" si="0"/>
        <v>-42283.808050000014</v>
      </c>
      <c r="AU9" s="125">
        <f>AH9*Valores!$C$74</f>
        <v>-10378.752885000004</v>
      </c>
      <c r="AV9" s="125">
        <f>AH9*Valores!$C$75</f>
        <v>-1153.1947650000004</v>
      </c>
      <c r="AW9" s="125">
        <f t="shared" si="4"/>
        <v>330582.49930000008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3192.16</v>
      </c>
      <c r="G10" s="192">
        <v>3720</v>
      </c>
      <c r="H10" s="125">
        <f>ROUND(G10*Valores!$C$2,2)</f>
        <v>110979.88</v>
      </c>
      <c r="I10" s="192">
        <v>1226</v>
      </c>
      <c r="J10" s="125">
        <f>ROUND(I10*Valores!$C$2,2)</f>
        <v>36575.629999999997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26688.07</v>
      </c>
      <c r="N10" s="125">
        <f t="shared" si="1"/>
        <v>0</v>
      </c>
      <c r="O10" s="125">
        <f>Valores!$C$13</f>
        <v>27326.57</v>
      </c>
      <c r="P10" s="125">
        <f>Valores!$D$5</f>
        <v>15250.78</v>
      </c>
      <c r="Q10" s="125">
        <v>0</v>
      </c>
      <c r="R10" s="125">
        <f>IF($F$4="NO",Valores!$C$46,Valores!$C$46/2)</f>
        <v>12981.705</v>
      </c>
      <c r="S10" s="125">
        <f>Valores!$C$19</f>
        <v>14191.11</v>
      </c>
      <c r="T10" s="125">
        <f>ROUND(S10*(1+$H$2),2)</f>
        <v>14191.11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6950.64</v>
      </c>
      <c r="AA10" s="125">
        <f>Valores!$C$25</f>
        <v>623.77</v>
      </c>
      <c r="AB10" s="214">
        <v>0</v>
      </c>
      <c r="AC10" s="125">
        <f t="shared" si="2"/>
        <v>0</v>
      </c>
      <c r="AD10" s="125">
        <f>Valores!$C$26</f>
        <v>623.77</v>
      </c>
      <c r="AE10" s="192">
        <v>0</v>
      </c>
      <c r="AF10" s="125">
        <f>ROUND(AE10*Valores!$C$2,2)</f>
        <v>0</v>
      </c>
      <c r="AG10" s="125">
        <f>ROUND(IF($F$4="NO",Valores!$C$63,Valores!$C$63/2),2)</f>
        <v>7131.28</v>
      </c>
      <c r="AH10" s="125">
        <f t="shared" si="5"/>
        <v>262515.36500000005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-28876.690150000006</v>
      </c>
      <c r="AO10" s="125">
        <f>AH10*-Valores!$C$72</f>
        <v>0</v>
      </c>
      <c r="AP10" s="125">
        <f>AH10*Valores!$C$73</f>
        <v>-11813.191425000001</v>
      </c>
      <c r="AQ10" s="125">
        <f>Valores!$C$100</f>
        <v>-554.86</v>
      </c>
      <c r="AR10" s="125">
        <f>IF($F$5=0,Valores!$C$101,(Valores!$C$101+$F$5*(Valores!$C$101)))</f>
        <v>-385</v>
      </c>
      <c r="AS10" s="125">
        <f t="shared" si="6"/>
        <v>220885.62342500006</v>
      </c>
      <c r="AT10" s="125">
        <f t="shared" si="0"/>
        <v>-28876.690150000006</v>
      </c>
      <c r="AU10" s="125">
        <f>AH10*Valores!$C$74</f>
        <v>-7087.9148550000009</v>
      </c>
      <c r="AV10" s="125">
        <f>AH10*Valores!$C$75</f>
        <v>-787.54609500000015</v>
      </c>
      <c r="AW10" s="125">
        <f t="shared" si="4"/>
        <v>225763.21390000003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3192.16</v>
      </c>
      <c r="G11" s="192">
        <v>3779</v>
      </c>
      <c r="H11" s="125">
        <f>ROUND(G11*Valores!$C$2,2)</f>
        <v>112740.04</v>
      </c>
      <c r="I11" s="192">
        <v>219</v>
      </c>
      <c r="J11" s="125">
        <f>ROUND(I11*Valores!$C$2,2)</f>
        <v>6533.49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20317.11</v>
      </c>
      <c r="N11" s="125">
        <f t="shared" si="1"/>
        <v>0</v>
      </c>
      <c r="O11" s="125">
        <f>Valores!$C$11</f>
        <v>26601.54</v>
      </c>
      <c r="P11" s="125">
        <f>Valores!$D$5</f>
        <v>15250.78</v>
      </c>
      <c r="Q11" s="125">
        <v>0</v>
      </c>
      <c r="R11" s="125">
        <f>IF($F$4="NO",Valores!$C$46,Valores!$C$46/2)</f>
        <v>12981.705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122465.69</v>
      </c>
      <c r="V11" s="125">
        <f t="shared" ref="V11:V20" si="9">INT((SUM(F11,H11,J11)*0.4*100)+0.49)/100</f>
        <v>48986.28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6950.64</v>
      </c>
      <c r="AA11" s="125">
        <f>Valores!$C$25</f>
        <v>623.77</v>
      </c>
      <c r="AB11" s="214">
        <v>0</v>
      </c>
      <c r="AC11" s="125">
        <f t="shared" si="2"/>
        <v>0</v>
      </c>
      <c r="AD11" s="125">
        <f>Valores!$C$26</f>
        <v>623.77</v>
      </c>
      <c r="AE11" s="192">
        <v>0</v>
      </c>
      <c r="AF11" s="125">
        <f>ROUND(AE11*Valores!$C$2,2)</f>
        <v>0</v>
      </c>
      <c r="AG11" s="125">
        <f>ROUND(IF($F$4="NO",Valores!$C$63,Valores!$C$63/2),2)</f>
        <v>7131.28</v>
      </c>
      <c r="AH11" s="125">
        <f t="shared" si="5"/>
        <v>384398.25500000012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-42283.808050000014</v>
      </c>
      <c r="AO11" s="125">
        <f>AH11*-Valores!$C$72</f>
        <v>0</v>
      </c>
      <c r="AP11" s="125">
        <f>AH11*Valores!$C$73</f>
        <v>-17297.921475000006</v>
      </c>
      <c r="AQ11" s="125">
        <f>Valores!$C$100</f>
        <v>-554.86</v>
      </c>
      <c r="AR11" s="125">
        <f>IF($F$5=0,Valores!$C$101,(Valores!$C$101+$F$5*(Valores!$C$101)))</f>
        <v>-385</v>
      </c>
      <c r="AS11" s="125">
        <f t="shared" si="6"/>
        <v>323876.6654750001</v>
      </c>
      <c r="AT11" s="125">
        <f t="shared" si="0"/>
        <v>-42283.808050000014</v>
      </c>
      <c r="AU11" s="125">
        <f>AH11*Valores!$C$74</f>
        <v>-10378.752885000004</v>
      </c>
      <c r="AV11" s="125">
        <f>AH11*Valores!$C$75</f>
        <v>-1153.1947650000004</v>
      </c>
      <c r="AW11" s="125">
        <f t="shared" si="4"/>
        <v>330582.49930000008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3192.16</v>
      </c>
      <c r="G12" s="192">
        <v>3779</v>
      </c>
      <c r="H12" s="125">
        <f>ROUND(G12*Valores!$C$2,2)</f>
        <v>112740.04</v>
      </c>
      <c r="I12" s="192">
        <v>219</v>
      </c>
      <c r="J12" s="125">
        <f>ROUND(I12*Valores!$C$2,2)</f>
        <v>6533.49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20317.11</v>
      </c>
      <c r="N12" s="125">
        <f t="shared" si="1"/>
        <v>0</v>
      </c>
      <c r="O12" s="125">
        <f>Valores!$C$11</f>
        <v>26601.54</v>
      </c>
      <c r="P12" s="125">
        <f>Valores!$D$5</f>
        <v>15250.78</v>
      </c>
      <c r="Q12" s="125">
        <v>0</v>
      </c>
      <c r="R12" s="125">
        <f>IF($F$4="NO",Valores!$C$46,Valores!$C$46/2)</f>
        <v>12981.705</v>
      </c>
      <c r="S12" s="125">
        <v>0</v>
      </c>
      <c r="T12" s="125">
        <f t="shared" si="7"/>
        <v>0</v>
      </c>
      <c r="U12" s="125">
        <f t="shared" si="8"/>
        <v>122465.69</v>
      </c>
      <c r="V12" s="125">
        <f t="shared" si="9"/>
        <v>48986.28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6950.64</v>
      </c>
      <c r="AA12" s="125">
        <f>Valores!$C$25</f>
        <v>623.77</v>
      </c>
      <c r="AB12" s="214">
        <v>0</v>
      </c>
      <c r="AC12" s="125">
        <f t="shared" si="2"/>
        <v>0</v>
      </c>
      <c r="AD12" s="125">
        <f>Valores!$C$26</f>
        <v>623.77</v>
      </c>
      <c r="AE12" s="192">
        <v>0</v>
      </c>
      <c r="AF12" s="125">
        <f>ROUND(AE12*Valores!$C$2,2)</f>
        <v>0</v>
      </c>
      <c r="AG12" s="125">
        <f>ROUND(IF($F$4="NO",Valores!$C$63,Valores!$C$63/2),2)</f>
        <v>7131.28</v>
      </c>
      <c r="AH12" s="125">
        <f t="shared" si="5"/>
        <v>384398.25500000012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-42283.808050000014</v>
      </c>
      <c r="AO12" s="125">
        <f>AH12*-Valores!$C$72</f>
        <v>0</v>
      </c>
      <c r="AP12" s="125">
        <f>AH12*Valores!$C$73</f>
        <v>-17297.921475000006</v>
      </c>
      <c r="AQ12" s="125">
        <f>Valores!$C$100</f>
        <v>-554.86</v>
      </c>
      <c r="AR12" s="125">
        <f>IF($F$5=0,Valores!$C$101,(Valores!$C$101+$F$5*(Valores!$C$101)))</f>
        <v>-385</v>
      </c>
      <c r="AS12" s="125">
        <f t="shared" si="6"/>
        <v>323876.6654750001</v>
      </c>
      <c r="AT12" s="125">
        <f t="shared" si="0"/>
        <v>-42283.808050000014</v>
      </c>
      <c r="AU12" s="125">
        <f>AH12*Valores!$C$74</f>
        <v>-10378.752885000004</v>
      </c>
      <c r="AV12" s="125">
        <f>AH12*Valores!$C$75</f>
        <v>-1153.1947650000004</v>
      </c>
      <c r="AW12" s="125">
        <f t="shared" si="4"/>
        <v>330582.49930000008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3192.16</v>
      </c>
      <c r="G13" s="192">
        <v>3779</v>
      </c>
      <c r="H13" s="125">
        <f>ROUND(G13*Valores!$C$2,2)</f>
        <v>112740.04</v>
      </c>
      <c r="I13" s="192">
        <v>219</v>
      </c>
      <c r="J13" s="125">
        <f>ROUND(I13*Valores!$C$2,2)</f>
        <v>6533.49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20317.11</v>
      </c>
      <c r="N13" s="125">
        <f t="shared" si="1"/>
        <v>0</v>
      </c>
      <c r="O13" s="125">
        <f>Valores!$C$11</f>
        <v>26601.54</v>
      </c>
      <c r="P13" s="125">
        <f>Valores!$D$5</f>
        <v>15250.78</v>
      </c>
      <c r="Q13" s="125">
        <v>0</v>
      </c>
      <c r="R13" s="125">
        <f>IF($F$4="NO",Valores!$C$46,Valores!$C$46/2)</f>
        <v>12981.705</v>
      </c>
      <c r="S13" s="125">
        <v>0</v>
      </c>
      <c r="T13" s="125">
        <f t="shared" si="7"/>
        <v>0</v>
      </c>
      <c r="U13" s="125">
        <f t="shared" si="8"/>
        <v>122465.69</v>
      </c>
      <c r="V13" s="125">
        <f t="shared" si="9"/>
        <v>48986.28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6950.64</v>
      </c>
      <c r="AA13" s="125">
        <f>Valores!$C$25</f>
        <v>623.77</v>
      </c>
      <c r="AB13" s="214">
        <v>0</v>
      </c>
      <c r="AC13" s="125">
        <f t="shared" si="2"/>
        <v>0</v>
      </c>
      <c r="AD13" s="125">
        <f>Valores!$C$26</f>
        <v>623.77</v>
      </c>
      <c r="AE13" s="192">
        <v>0</v>
      </c>
      <c r="AF13" s="125">
        <f>ROUND(AE13*Valores!$C$2,2)</f>
        <v>0</v>
      </c>
      <c r="AG13" s="125">
        <f>ROUND(IF($F$4="NO",Valores!$C$63,Valores!$C$63/2),2)</f>
        <v>7131.28</v>
      </c>
      <c r="AH13" s="125">
        <f t="shared" si="5"/>
        <v>384398.25500000012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-42283.808050000014</v>
      </c>
      <c r="AO13" s="125">
        <f>AH13*-Valores!$C$72</f>
        <v>0</v>
      </c>
      <c r="AP13" s="125">
        <f>AH13*Valores!$C$73</f>
        <v>-17297.921475000006</v>
      </c>
      <c r="AQ13" s="125">
        <f>Valores!$C$100</f>
        <v>-554.86</v>
      </c>
      <c r="AR13" s="125">
        <f>IF($F$5=0,Valores!$C$101,(Valores!$C$101+$F$5*(Valores!$C$101)))</f>
        <v>-385</v>
      </c>
      <c r="AS13" s="125">
        <f t="shared" si="6"/>
        <v>323876.6654750001</v>
      </c>
      <c r="AT13" s="125">
        <f t="shared" si="0"/>
        <v>-42283.808050000014</v>
      </c>
      <c r="AU13" s="125">
        <f>AH13*Valores!$C$74</f>
        <v>-10378.752885000004</v>
      </c>
      <c r="AV13" s="125">
        <f>AH13*Valores!$C$75</f>
        <v>-1153.1947650000004</v>
      </c>
      <c r="AW13" s="125">
        <f t="shared" si="4"/>
        <v>330582.49930000008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3192.16</v>
      </c>
      <c r="G14" s="192">
        <v>3779</v>
      </c>
      <c r="H14" s="125">
        <f>ROUND(G14*Valores!$C$2,2)</f>
        <v>112740.04</v>
      </c>
      <c r="I14" s="192">
        <v>219</v>
      </c>
      <c r="J14" s="125">
        <f>ROUND(I14*Valores!$C$2,2)</f>
        <v>6533.49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20317.11</v>
      </c>
      <c r="N14" s="125">
        <f t="shared" si="1"/>
        <v>0</v>
      </c>
      <c r="O14" s="125">
        <f>Valores!$C$11</f>
        <v>26601.54</v>
      </c>
      <c r="P14" s="125">
        <f>Valores!$D$5</f>
        <v>15250.78</v>
      </c>
      <c r="Q14" s="125">
        <v>0</v>
      </c>
      <c r="R14" s="125">
        <f>IF($F$4="NO",Valores!$C$46,Valores!$C$46/2)</f>
        <v>12981.705</v>
      </c>
      <c r="S14" s="125">
        <v>0</v>
      </c>
      <c r="T14" s="125">
        <f t="shared" si="7"/>
        <v>0</v>
      </c>
      <c r="U14" s="125">
        <f t="shared" si="8"/>
        <v>122465.69</v>
      </c>
      <c r="V14" s="125">
        <f t="shared" si="9"/>
        <v>48986.28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6950.64</v>
      </c>
      <c r="AA14" s="125">
        <f>Valores!$C$25</f>
        <v>623.77</v>
      </c>
      <c r="AB14" s="214">
        <v>0</v>
      </c>
      <c r="AC14" s="125">
        <f t="shared" si="2"/>
        <v>0</v>
      </c>
      <c r="AD14" s="125">
        <f>Valores!$C$26</f>
        <v>623.77</v>
      </c>
      <c r="AE14" s="192">
        <v>0</v>
      </c>
      <c r="AF14" s="125">
        <f>ROUND(AE14*Valores!$C$2,2)</f>
        <v>0</v>
      </c>
      <c r="AG14" s="125">
        <f>ROUND(IF($F$4="NO",Valores!$C$63,Valores!$C$63/2),2)</f>
        <v>7131.28</v>
      </c>
      <c r="AH14" s="125">
        <f t="shared" si="5"/>
        <v>384398.25500000012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-42283.808050000014</v>
      </c>
      <c r="AO14" s="125">
        <f>AH14*-Valores!$C$72</f>
        <v>0</v>
      </c>
      <c r="AP14" s="125">
        <f>AH14*Valores!$C$73</f>
        <v>-17297.921475000006</v>
      </c>
      <c r="AQ14" s="125">
        <f>Valores!$C$100</f>
        <v>-554.86</v>
      </c>
      <c r="AR14" s="125">
        <f>IF($F$5=0,Valores!$C$101,(Valores!$C$101+$F$5*(Valores!$C$101)))</f>
        <v>-385</v>
      </c>
      <c r="AS14" s="125">
        <f t="shared" si="6"/>
        <v>323876.6654750001</v>
      </c>
      <c r="AT14" s="125">
        <f t="shared" si="0"/>
        <v>-42283.808050000014</v>
      </c>
      <c r="AU14" s="125">
        <f>AH14*Valores!$C$74</f>
        <v>-10378.752885000004</v>
      </c>
      <c r="AV14" s="125">
        <f>AH14*Valores!$C$75</f>
        <v>-1153.1947650000004</v>
      </c>
      <c r="AW14" s="125">
        <f t="shared" si="4"/>
        <v>330582.49930000008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3192.16</v>
      </c>
      <c r="G15" s="192">
        <v>3779</v>
      </c>
      <c r="H15" s="125">
        <f>ROUND(G15*Valores!$C$2,2)</f>
        <v>112740.04</v>
      </c>
      <c r="I15" s="192">
        <v>219</v>
      </c>
      <c r="J15" s="125">
        <f>ROUND(I15*Valores!$C$2,2)</f>
        <v>6533.49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20317.11</v>
      </c>
      <c r="N15" s="125">
        <f t="shared" si="1"/>
        <v>0</v>
      </c>
      <c r="O15" s="125">
        <f>Valores!$C$11</f>
        <v>26601.54</v>
      </c>
      <c r="P15" s="125">
        <f>Valores!$D$5</f>
        <v>15250.78</v>
      </c>
      <c r="Q15" s="125">
        <v>0</v>
      </c>
      <c r="R15" s="125">
        <f>IF($F$4="NO",Valores!$C$46,Valores!$C$46/2)</f>
        <v>12981.705</v>
      </c>
      <c r="S15" s="125">
        <v>0</v>
      </c>
      <c r="T15" s="125">
        <f t="shared" si="7"/>
        <v>0</v>
      </c>
      <c r="U15" s="125">
        <f t="shared" si="8"/>
        <v>122465.69</v>
      </c>
      <c r="V15" s="125">
        <f t="shared" si="9"/>
        <v>48986.28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6950.64</v>
      </c>
      <c r="AA15" s="125">
        <f>Valores!$C$25</f>
        <v>623.77</v>
      </c>
      <c r="AB15" s="214">
        <v>0</v>
      </c>
      <c r="AC15" s="125">
        <f t="shared" si="2"/>
        <v>0</v>
      </c>
      <c r="AD15" s="125">
        <f>Valores!$C$26</f>
        <v>623.77</v>
      </c>
      <c r="AE15" s="192">
        <v>0</v>
      </c>
      <c r="AF15" s="125">
        <f>ROUND(AE15*Valores!$C$2,2)</f>
        <v>0</v>
      </c>
      <c r="AG15" s="125">
        <f>ROUND(IF($F$4="NO",Valores!$C$63,Valores!$C$63/2),2)</f>
        <v>7131.28</v>
      </c>
      <c r="AH15" s="125">
        <f t="shared" si="5"/>
        <v>384398.25500000012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-42283.808050000014</v>
      </c>
      <c r="AO15" s="125">
        <f>AH15*-Valores!$C$72</f>
        <v>0</v>
      </c>
      <c r="AP15" s="125">
        <f>AH15*Valores!$C$73</f>
        <v>-17297.921475000006</v>
      </c>
      <c r="AQ15" s="125">
        <f>Valores!$C$100</f>
        <v>-554.86</v>
      </c>
      <c r="AR15" s="125">
        <f>IF($F$5=0,Valores!$C$101,(Valores!$C$101+$F$5*(Valores!$C$101)))</f>
        <v>-385</v>
      </c>
      <c r="AS15" s="125">
        <f t="shared" si="6"/>
        <v>323876.6654750001</v>
      </c>
      <c r="AT15" s="125">
        <f t="shared" si="0"/>
        <v>-42283.808050000014</v>
      </c>
      <c r="AU15" s="125">
        <f>AH15*Valores!$C$74</f>
        <v>-10378.752885000004</v>
      </c>
      <c r="AV15" s="125">
        <f>AH15*Valores!$C$75</f>
        <v>-1153.1947650000004</v>
      </c>
      <c r="AW15" s="125">
        <f t="shared" si="4"/>
        <v>330582.49930000008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2983.33</v>
      </c>
      <c r="G16" s="192">
        <v>3727</v>
      </c>
      <c r="H16" s="125">
        <f>ROUND(G16*Valores!$C$2,2)</f>
        <v>111188.71</v>
      </c>
      <c r="I16" s="192">
        <v>219</v>
      </c>
      <c r="J16" s="125">
        <f>ROUND(I16*Valores!$C$2,2)</f>
        <v>6533.49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20053.09</v>
      </c>
      <c r="N16" s="125">
        <f t="shared" si="1"/>
        <v>0</v>
      </c>
      <c r="O16" s="125">
        <f>Valores!$C$11</f>
        <v>26601.54</v>
      </c>
      <c r="P16" s="125">
        <f>Valores!$D$5</f>
        <v>15250.78</v>
      </c>
      <c r="Q16" s="125">
        <v>0</v>
      </c>
      <c r="R16" s="125">
        <f>IF($F$4="NO",Valores!$C$46,Valores!$C$46/2)</f>
        <v>12981.705</v>
      </c>
      <c r="S16" s="125">
        <v>0</v>
      </c>
      <c r="T16" s="125">
        <f t="shared" si="7"/>
        <v>0</v>
      </c>
      <c r="U16" s="125">
        <f t="shared" si="8"/>
        <v>120705.53000000001</v>
      </c>
      <c r="V16" s="125">
        <f t="shared" si="9"/>
        <v>48282.21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6950.64</v>
      </c>
      <c r="AA16" s="125">
        <f>Valores!$C$25</f>
        <v>623.77</v>
      </c>
      <c r="AB16" s="214">
        <v>0</v>
      </c>
      <c r="AC16" s="125">
        <f t="shared" si="2"/>
        <v>0</v>
      </c>
      <c r="AD16" s="125">
        <f>Valores!$C$26</f>
        <v>623.77</v>
      </c>
      <c r="AE16" s="192">
        <v>0</v>
      </c>
      <c r="AF16" s="125">
        <f>ROUND(AE16*Valores!$C$2,2)</f>
        <v>0</v>
      </c>
      <c r="AG16" s="125">
        <f>ROUND(IF($F$4="NO",Valores!$C$63,Valores!$C$63/2),2)</f>
        <v>7131.28</v>
      </c>
      <c r="AH16" s="125">
        <f t="shared" si="5"/>
        <v>379909.84500000015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-41790.082950000018</v>
      </c>
      <c r="AO16" s="125">
        <f>AH16*-Valores!$C$72</f>
        <v>0</v>
      </c>
      <c r="AP16" s="125">
        <f>AH16*Valores!$C$73</f>
        <v>-17095.943025000008</v>
      </c>
      <c r="AQ16" s="125">
        <f>Valores!$C$100</f>
        <v>-554.86</v>
      </c>
      <c r="AR16" s="125">
        <f>IF($F$5=0,Valores!$C$101,(Valores!$C$101+$F$5*(Valores!$C$101)))</f>
        <v>-385</v>
      </c>
      <c r="AS16" s="125">
        <f t="shared" si="6"/>
        <v>320083.95902500011</v>
      </c>
      <c r="AT16" s="125">
        <f t="shared" si="0"/>
        <v>-41790.082950000018</v>
      </c>
      <c r="AU16" s="125">
        <f>AH16*Valores!$C$74</f>
        <v>-10257.565815000004</v>
      </c>
      <c r="AV16" s="125">
        <f>AH16*Valores!$C$75</f>
        <v>-1139.7295350000004</v>
      </c>
      <c r="AW16" s="125">
        <f t="shared" si="4"/>
        <v>326722.46670000011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2983.33</v>
      </c>
      <c r="G17" s="192">
        <v>3727</v>
      </c>
      <c r="H17" s="125">
        <f>ROUND(G17*Valores!$C$2,2)</f>
        <v>111188.71</v>
      </c>
      <c r="I17" s="192">
        <v>219</v>
      </c>
      <c r="J17" s="125">
        <f>ROUND(I17*Valores!$C$2,2)</f>
        <v>6533.49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20053.09</v>
      </c>
      <c r="N17" s="125">
        <f t="shared" si="1"/>
        <v>0</v>
      </c>
      <c r="O17" s="125">
        <f>Valores!$C$11</f>
        <v>26601.54</v>
      </c>
      <c r="P17" s="125">
        <f>Valores!$D$5</f>
        <v>15250.78</v>
      </c>
      <c r="Q17" s="125">
        <v>0</v>
      </c>
      <c r="R17" s="125">
        <f>IF($F$4="NO",Valores!$C$46,Valores!$C$46/2)</f>
        <v>12981.705</v>
      </c>
      <c r="S17" s="125">
        <v>0</v>
      </c>
      <c r="T17" s="125">
        <f t="shared" si="7"/>
        <v>0</v>
      </c>
      <c r="U17" s="125">
        <f t="shared" si="8"/>
        <v>120705.53000000001</v>
      </c>
      <c r="V17" s="125">
        <f t="shared" si="9"/>
        <v>48282.21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6950.64</v>
      </c>
      <c r="AA17" s="125">
        <f>Valores!$C$25</f>
        <v>623.77</v>
      </c>
      <c r="AB17" s="214">
        <v>0</v>
      </c>
      <c r="AC17" s="125">
        <f t="shared" si="2"/>
        <v>0</v>
      </c>
      <c r="AD17" s="125">
        <f>Valores!$C$26</f>
        <v>623.77</v>
      </c>
      <c r="AE17" s="192">
        <v>0</v>
      </c>
      <c r="AF17" s="125">
        <f>ROUND(AE17*Valores!$C$2,2)</f>
        <v>0</v>
      </c>
      <c r="AG17" s="125">
        <f>ROUND(IF($F$4="NO",Valores!$C$63,Valores!$C$63/2),2)</f>
        <v>7131.28</v>
      </c>
      <c r="AH17" s="125">
        <f t="shared" si="5"/>
        <v>379909.84500000015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-41790.082950000018</v>
      </c>
      <c r="AO17" s="125">
        <f>AH17*-Valores!$C$72</f>
        <v>0</v>
      </c>
      <c r="AP17" s="125">
        <f>AH17*Valores!$C$73</f>
        <v>-17095.943025000008</v>
      </c>
      <c r="AQ17" s="125">
        <f>Valores!$C$100</f>
        <v>-554.86</v>
      </c>
      <c r="AR17" s="125">
        <f>IF($F$5=0,Valores!$C$101,(Valores!$C$101+$F$5*(Valores!$C$101)))</f>
        <v>-385</v>
      </c>
      <c r="AS17" s="125">
        <f t="shared" si="6"/>
        <v>320083.95902500011</v>
      </c>
      <c r="AT17" s="125">
        <f t="shared" si="0"/>
        <v>-41790.082950000018</v>
      </c>
      <c r="AU17" s="125">
        <f>AH17*Valores!$C$74</f>
        <v>-10257.565815000004</v>
      </c>
      <c r="AV17" s="125">
        <f>AH17*Valores!$C$75</f>
        <v>-1139.7295350000004</v>
      </c>
      <c r="AW17" s="125">
        <f t="shared" si="4"/>
        <v>326722.46670000011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2983.33</v>
      </c>
      <c r="G18" s="192">
        <v>3727</v>
      </c>
      <c r="H18" s="125">
        <f>ROUND(G18*Valores!$C$2,2)</f>
        <v>111188.71</v>
      </c>
      <c r="I18" s="192">
        <v>219</v>
      </c>
      <c r="J18" s="125">
        <f>ROUND(I18*Valores!$C$2,2)</f>
        <v>6533.49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20053.09</v>
      </c>
      <c r="N18" s="125">
        <f t="shared" si="1"/>
        <v>0</v>
      </c>
      <c r="O18" s="125">
        <f>Valores!$C$11</f>
        <v>26601.54</v>
      </c>
      <c r="P18" s="125">
        <f>Valores!$D$5</f>
        <v>15250.78</v>
      </c>
      <c r="Q18" s="125">
        <v>0</v>
      </c>
      <c r="R18" s="125">
        <f>IF($F$4="NO",Valores!$C$46,Valores!$C$46/2)</f>
        <v>12981.705</v>
      </c>
      <c r="S18" s="125">
        <v>0</v>
      </c>
      <c r="T18" s="125">
        <f t="shared" si="7"/>
        <v>0</v>
      </c>
      <c r="U18" s="125">
        <f t="shared" si="8"/>
        <v>120705.53000000001</v>
      </c>
      <c r="V18" s="125">
        <f t="shared" si="9"/>
        <v>48282.21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6950.64</v>
      </c>
      <c r="AA18" s="125">
        <f>Valores!$C$25</f>
        <v>623.77</v>
      </c>
      <c r="AB18" s="214">
        <v>0</v>
      </c>
      <c r="AC18" s="125">
        <f t="shared" si="2"/>
        <v>0</v>
      </c>
      <c r="AD18" s="125">
        <f>Valores!$C$26</f>
        <v>623.77</v>
      </c>
      <c r="AE18" s="192">
        <v>0</v>
      </c>
      <c r="AF18" s="125">
        <f>ROUND(AE18*Valores!$C$2,2)</f>
        <v>0</v>
      </c>
      <c r="AG18" s="125">
        <f>ROUND(IF($F$4="NO",Valores!$C$63,Valores!$C$63/2),2)</f>
        <v>7131.28</v>
      </c>
      <c r="AH18" s="125">
        <f t="shared" si="5"/>
        <v>379909.84500000015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-41790.082950000018</v>
      </c>
      <c r="AO18" s="125">
        <f>AH18*-Valores!$C$72</f>
        <v>0</v>
      </c>
      <c r="AP18" s="125">
        <f>AH18*Valores!$C$73</f>
        <v>-17095.943025000008</v>
      </c>
      <c r="AQ18" s="125">
        <f>Valores!$C$100</f>
        <v>-554.86</v>
      </c>
      <c r="AR18" s="125">
        <f>IF($F$5=0,Valores!$C$101,(Valores!$C$101+$F$5*(Valores!$C$101)))</f>
        <v>-385</v>
      </c>
      <c r="AS18" s="125">
        <f t="shared" si="6"/>
        <v>320083.95902500011</v>
      </c>
      <c r="AT18" s="125">
        <f t="shared" si="0"/>
        <v>-41790.082950000018</v>
      </c>
      <c r="AU18" s="125">
        <f>AH18*Valores!$C$74</f>
        <v>-10257.565815000004</v>
      </c>
      <c r="AV18" s="125">
        <f>AH18*Valores!$C$75</f>
        <v>-1139.7295350000004</v>
      </c>
      <c r="AW18" s="125">
        <f t="shared" si="4"/>
        <v>326722.46670000011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2983.33</v>
      </c>
      <c r="G19" s="192">
        <v>3727</v>
      </c>
      <c r="H19" s="125">
        <f>ROUND(G19*Valores!$C$2,2)</f>
        <v>111188.71</v>
      </c>
      <c r="I19" s="192">
        <v>219</v>
      </c>
      <c r="J19" s="125">
        <f>ROUND(I19*Valores!$C$2,2)</f>
        <v>6533.49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20053.09</v>
      </c>
      <c r="N19" s="125">
        <f t="shared" si="1"/>
        <v>0</v>
      </c>
      <c r="O19" s="125">
        <f>Valores!$C$11</f>
        <v>26601.54</v>
      </c>
      <c r="P19" s="125">
        <f>Valores!$D$5</f>
        <v>15250.78</v>
      </c>
      <c r="Q19" s="125">
        <v>0</v>
      </c>
      <c r="R19" s="125">
        <f>IF($F$4="NO",Valores!$C$46,Valores!$C$46/2)</f>
        <v>12981.705</v>
      </c>
      <c r="S19" s="125">
        <v>0</v>
      </c>
      <c r="T19" s="125">
        <f t="shared" si="7"/>
        <v>0</v>
      </c>
      <c r="U19" s="125">
        <f t="shared" si="8"/>
        <v>120705.53000000001</v>
      </c>
      <c r="V19" s="125">
        <f t="shared" si="9"/>
        <v>48282.21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6950.64</v>
      </c>
      <c r="AA19" s="125">
        <f>Valores!$C$25</f>
        <v>623.77</v>
      </c>
      <c r="AB19" s="214">
        <v>0</v>
      </c>
      <c r="AC19" s="125">
        <f t="shared" si="2"/>
        <v>0</v>
      </c>
      <c r="AD19" s="125">
        <f>Valores!$C$26</f>
        <v>623.77</v>
      </c>
      <c r="AE19" s="192">
        <v>0</v>
      </c>
      <c r="AF19" s="125">
        <f>ROUND(AE19*Valores!$C$2,2)</f>
        <v>0</v>
      </c>
      <c r="AG19" s="125">
        <f>ROUND(IF($F$4="NO",Valores!$C$63,Valores!$C$63/2),2)</f>
        <v>7131.28</v>
      </c>
      <c r="AH19" s="125">
        <f t="shared" si="5"/>
        <v>379909.84500000015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-41790.082950000018</v>
      </c>
      <c r="AO19" s="125">
        <f>AH19*-Valores!$C$72</f>
        <v>0</v>
      </c>
      <c r="AP19" s="125">
        <f>AH19*Valores!$C$73</f>
        <v>-17095.943025000008</v>
      </c>
      <c r="AQ19" s="125">
        <f>Valores!$C$100</f>
        <v>-554.86</v>
      </c>
      <c r="AR19" s="125">
        <f>IF($F$5=0,Valores!$C$101,(Valores!$C$101+$F$5*(Valores!$C$101)))</f>
        <v>-385</v>
      </c>
      <c r="AS19" s="125">
        <f t="shared" si="6"/>
        <v>320083.95902500011</v>
      </c>
      <c r="AT19" s="125">
        <f t="shared" si="0"/>
        <v>-41790.082950000018</v>
      </c>
      <c r="AU19" s="125">
        <f>AH19*Valores!$C$74</f>
        <v>-10257.565815000004</v>
      </c>
      <c r="AV19" s="125">
        <f>AH19*Valores!$C$75</f>
        <v>-1139.7295350000004</v>
      </c>
      <c r="AW19" s="125">
        <f t="shared" si="4"/>
        <v>326722.46670000011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2983.33</v>
      </c>
      <c r="G20" s="192">
        <v>3727</v>
      </c>
      <c r="H20" s="125">
        <f>ROUND(G20*Valores!$C$2,2)</f>
        <v>111188.71</v>
      </c>
      <c r="I20" s="192">
        <v>219</v>
      </c>
      <c r="J20" s="125">
        <f>ROUND(I20*Valores!$C$2,2)</f>
        <v>6533.49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20053.09</v>
      </c>
      <c r="N20" s="125">
        <f t="shared" si="1"/>
        <v>0</v>
      </c>
      <c r="O20" s="125">
        <f>Valores!$C$11</f>
        <v>26601.54</v>
      </c>
      <c r="P20" s="125">
        <f>Valores!$D$5</f>
        <v>15250.78</v>
      </c>
      <c r="Q20" s="125">
        <v>0</v>
      </c>
      <c r="R20" s="125">
        <f>IF($F$4="NO",Valores!$C$46,Valores!$C$46/2)</f>
        <v>12981.705</v>
      </c>
      <c r="S20" s="125">
        <v>0</v>
      </c>
      <c r="T20" s="125">
        <f t="shared" si="7"/>
        <v>0</v>
      </c>
      <c r="U20" s="125">
        <f t="shared" si="8"/>
        <v>120705.53000000001</v>
      </c>
      <c r="V20" s="125">
        <f t="shared" si="9"/>
        <v>48282.21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6950.64</v>
      </c>
      <c r="AA20" s="125">
        <f>Valores!$C$25</f>
        <v>623.77</v>
      </c>
      <c r="AB20" s="214">
        <v>0</v>
      </c>
      <c r="AC20" s="125">
        <f t="shared" si="2"/>
        <v>0</v>
      </c>
      <c r="AD20" s="125">
        <f>Valores!$C$26</f>
        <v>623.77</v>
      </c>
      <c r="AE20" s="192">
        <v>0</v>
      </c>
      <c r="AF20" s="125">
        <f>ROUND(AE20*Valores!$C$2,2)</f>
        <v>0</v>
      </c>
      <c r="AG20" s="125">
        <f>ROUND(IF($F$4="NO",Valores!$C$63,Valores!$C$63/2),2)</f>
        <v>7131.28</v>
      </c>
      <c r="AH20" s="125">
        <f t="shared" si="5"/>
        <v>379909.84500000015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-41790.082950000018</v>
      </c>
      <c r="AO20" s="125">
        <f>AH20*-Valores!$C$72</f>
        <v>0</v>
      </c>
      <c r="AP20" s="125">
        <f>AH20*Valores!$C$73</f>
        <v>-17095.943025000008</v>
      </c>
      <c r="AQ20" s="125">
        <f>Valores!$C$100</f>
        <v>-554.86</v>
      </c>
      <c r="AR20" s="125">
        <f>IF($F$5=0,Valores!$C$101,(Valores!$C$101+$F$5*(Valores!$C$101)))</f>
        <v>-385</v>
      </c>
      <c r="AS20" s="125">
        <f t="shared" si="6"/>
        <v>320083.95902500011</v>
      </c>
      <c r="AT20" s="125">
        <f t="shared" si="0"/>
        <v>-41790.082950000018</v>
      </c>
      <c r="AU20" s="125">
        <f>AH20*Valores!$C$74</f>
        <v>-10257.565815000004</v>
      </c>
      <c r="AV20" s="125">
        <f>AH20*Valores!$C$75</f>
        <v>-1139.7295350000004</v>
      </c>
      <c r="AW20" s="125">
        <f t="shared" si="4"/>
        <v>326722.46670000011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3192.16</v>
      </c>
      <c r="G21" s="192">
        <v>3720</v>
      </c>
      <c r="H21" s="125">
        <f>ROUND(G21*Valores!$C$2,2)</f>
        <v>110979.88</v>
      </c>
      <c r="I21" s="192">
        <v>1226</v>
      </c>
      <c r="J21" s="125">
        <f>ROUND(I21*Valores!$C$2,2)</f>
        <v>36575.629999999997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27132.3</v>
      </c>
      <c r="N21" s="125">
        <f t="shared" si="1"/>
        <v>0</v>
      </c>
      <c r="O21" s="125">
        <f>Valores!$C$12</f>
        <v>61174.44</v>
      </c>
      <c r="P21" s="125">
        <f>Valores!$D$5</f>
        <v>15250.78</v>
      </c>
      <c r="Q21" s="125">
        <v>0</v>
      </c>
      <c r="R21" s="125">
        <f>IF($F$4="NO",Valores!$C$47,Valores!$C$47/2)</f>
        <v>15943.246000000003</v>
      </c>
      <c r="S21" s="125">
        <f>Valores!$C$19</f>
        <v>14191.11</v>
      </c>
      <c r="T21" s="125">
        <f t="shared" si="7"/>
        <v>14191.11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13901.27</v>
      </c>
      <c r="AA21" s="125">
        <f>Valores!$C$25</f>
        <v>623.77</v>
      </c>
      <c r="AB21" s="214">
        <v>0</v>
      </c>
      <c r="AC21" s="125">
        <f t="shared" si="2"/>
        <v>0</v>
      </c>
      <c r="AD21" s="125">
        <f>Valores!$C$26</f>
        <v>623.77</v>
      </c>
      <c r="AE21" s="192">
        <v>0</v>
      </c>
      <c r="AF21" s="125">
        <f>ROUND(AE21*Valores!$C$2,2)</f>
        <v>0</v>
      </c>
      <c r="AG21" s="125">
        <f>ROUND(IF($F$4="NO",Valores!$C$63,Valores!$C$63/2),2)</f>
        <v>7131.28</v>
      </c>
      <c r="AH21" s="125">
        <f t="shared" si="5"/>
        <v>306719.63600000006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-33739.159960000005</v>
      </c>
      <c r="AO21" s="125">
        <f>AH21*-Valores!$C$72</f>
        <v>0</v>
      </c>
      <c r="AP21" s="125">
        <f>AH21*Valores!$C$73</f>
        <v>-13802.383620000002</v>
      </c>
      <c r="AQ21" s="125">
        <f>Valores!$C$100</f>
        <v>-554.86</v>
      </c>
      <c r="AR21" s="125">
        <f>IF($F$5=0,Valores!$C$101,(Valores!$C$101+$F$5*(Valores!$C$101)))</f>
        <v>-385</v>
      </c>
      <c r="AS21" s="125">
        <f t="shared" si="6"/>
        <v>258238.23242000004</v>
      </c>
      <c r="AT21" s="125">
        <f t="shared" si="0"/>
        <v>-33739.159960000005</v>
      </c>
      <c r="AU21" s="125">
        <f>AH21*Valores!$C$74</f>
        <v>-8281.4301720000021</v>
      </c>
      <c r="AV21" s="125">
        <f>AH21*Valores!$C$75</f>
        <v>-920.15890800000022</v>
      </c>
      <c r="AW21" s="125">
        <f t="shared" si="4"/>
        <v>263778.88696000003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2983.33</v>
      </c>
      <c r="G22" s="192">
        <v>3727</v>
      </c>
      <c r="H22" s="125">
        <f>ROUND(G22*Valores!$C$2,2)</f>
        <v>111188.71</v>
      </c>
      <c r="I22" s="192">
        <v>219</v>
      </c>
      <c r="J22" s="125">
        <f>ROUND(I22*Valores!$C$2,2)</f>
        <v>6533.49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20053.09</v>
      </c>
      <c r="N22" s="125">
        <f t="shared" si="1"/>
        <v>0</v>
      </c>
      <c r="O22" s="125">
        <f>Valores!$C$11</f>
        <v>26601.54</v>
      </c>
      <c r="P22" s="125">
        <f>Valores!$D$5</f>
        <v>15250.78</v>
      </c>
      <c r="Q22" s="125">
        <v>0</v>
      </c>
      <c r="R22" s="125">
        <f>IF($F$4="NO",Valores!$C$46,Valores!$C$46/2)</f>
        <v>12981.705</v>
      </c>
      <c r="S22" s="125">
        <v>0</v>
      </c>
      <c r="T22" s="125">
        <f t="shared" si="7"/>
        <v>0</v>
      </c>
      <c r="U22" s="125">
        <f>SUM(F22,H22,J22)</f>
        <v>120705.53000000001</v>
      </c>
      <c r="V22" s="125">
        <f>INT((SUM(F22,H22,J22)*0.4*100)+0.49)/100</f>
        <v>48282.21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6950.64</v>
      </c>
      <c r="AA22" s="125">
        <f>Valores!$C$25</f>
        <v>623.77</v>
      </c>
      <c r="AB22" s="214">
        <v>0</v>
      </c>
      <c r="AC22" s="125">
        <f t="shared" si="2"/>
        <v>0</v>
      </c>
      <c r="AD22" s="125">
        <f>Valores!$C$26</f>
        <v>623.77</v>
      </c>
      <c r="AE22" s="192">
        <v>0</v>
      </c>
      <c r="AF22" s="125">
        <f>ROUND(AE22*Valores!$C$2,2)</f>
        <v>0</v>
      </c>
      <c r="AG22" s="125">
        <f>ROUND(IF($F$4="NO",Valores!$C$63,Valores!$C$63/2),2)</f>
        <v>7131.28</v>
      </c>
      <c r="AH22" s="125">
        <f t="shared" si="5"/>
        <v>379909.84500000015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-41790.082950000018</v>
      </c>
      <c r="AO22" s="125">
        <f>AH22*-Valores!$C$72</f>
        <v>0</v>
      </c>
      <c r="AP22" s="125">
        <f>AH22*Valores!$C$73</f>
        <v>-17095.943025000008</v>
      </c>
      <c r="AQ22" s="125">
        <f>Valores!$C$100</f>
        <v>-554.86</v>
      </c>
      <c r="AR22" s="125">
        <f>IF($F$5=0,Valores!$C$101,(Valores!$C$101+$F$5*(Valores!$C$101)))</f>
        <v>-385</v>
      </c>
      <c r="AS22" s="125">
        <f t="shared" si="6"/>
        <v>320083.95902500011</v>
      </c>
      <c r="AT22" s="125">
        <f t="shared" si="0"/>
        <v>-41790.082950000018</v>
      </c>
      <c r="AU22" s="125">
        <f>AH22*Valores!$C$74</f>
        <v>-10257.565815000004</v>
      </c>
      <c r="AV22" s="125">
        <f>AH22*Valores!$C$75</f>
        <v>-1139.7295350000004</v>
      </c>
      <c r="AW22" s="125">
        <f t="shared" si="4"/>
        <v>326722.46670000011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2983.33</v>
      </c>
      <c r="G23" s="192">
        <v>3727</v>
      </c>
      <c r="H23" s="125">
        <f>ROUND(G23*Valores!$C$2,2)</f>
        <v>111188.71</v>
      </c>
      <c r="I23" s="192">
        <v>219</v>
      </c>
      <c r="J23" s="125">
        <f>ROUND(I23*Valores!$C$2,2)</f>
        <v>6533.49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20053.09</v>
      </c>
      <c r="N23" s="125">
        <f t="shared" si="1"/>
        <v>0</v>
      </c>
      <c r="O23" s="125">
        <f>Valores!$C$11</f>
        <v>26601.54</v>
      </c>
      <c r="P23" s="125">
        <f>Valores!$D$5</f>
        <v>15250.78</v>
      </c>
      <c r="Q23" s="125">
        <v>0</v>
      </c>
      <c r="R23" s="125">
        <f>IF($F$4="NO",Valores!$C$46,Valores!$C$46/2)</f>
        <v>12981.705</v>
      </c>
      <c r="S23" s="125">
        <v>0</v>
      </c>
      <c r="T23" s="125">
        <f t="shared" si="7"/>
        <v>0</v>
      </c>
      <c r="U23" s="125">
        <f>SUM(F23,H23,J23)</f>
        <v>120705.53000000001</v>
      </c>
      <c r="V23" s="125">
        <f>INT((SUM(F23,H23,J23)*0.4*100)+0.49)/100</f>
        <v>48282.21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6950.64</v>
      </c>
      <c r="AA23" s="125">
        <f>Valores!$C$25</f>
        <v>623.77</v>
      </c>
      <c r="AB23" s="214">
        <v>0</v>
      </c>
      <c r="AC23" s="125">
        <f t="shared" si="2"/>
        <v>0</v>
      </c>
      <c r="AD23" s="125">
        <f>Valores!$C$26</f>
        <v>623.77</v>
      </c>
      <c r="AE23" s="192">
        <v>0</v>
      </c>
      <c r="AF23" s="125">
        <f>ROUND(AE23*Valores!$C$2,2)</f>
        <v>0</v>
      </c>
      <c r="AG23" s="125">
        <f>ROUND(IF($F$4="NO",Valores!$C$63,Valores!$C$63/2),2)</f>
        <v>7131.28</v>
      </c>
      <c r="AH23" s="125">
        <f t="shared" si="5"/>
        <v>379909.84500000015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-41790.082950000018</v>
      </c>
      <c r="AO23" s="125">
        <f>AH23*-Valores!$C$72</f>
        <v>0</v>
      </c>
      <c r="AP23" s="125">
        <f>AH23*Valores!$C$73</f>
        <v>-17095.943025000008</v>
      </c>
      <c r="AQ23" s="125">
        <f>Valores!$C$100</f>
        <v>-554.86</v>
      </c>
      <c r="AR23" s="125">
        <f>IF($F$5=0,Valores!$C$101,(Valores!$C$101+$F$5*(Valores!$C$101)))</f>
        <v>-385</v>
      </c>
      <c r="AS23" s="125">
        <f t="shared" si="6"/>
        <v>320083.95902500011</v>
      </c>
      <c r="AT23" s="125">
        <f t="shared" si="0"/>
        <v>-41790.082950000018</v>
      </c>
      <c r="AU23" s="125">
        <f>AH23*Valores!$C$74</f>
        <v>-10257.565815000004</v>
      </c>
      <c r="AV23" s="125">
        <f>AH23*Valores!$C$75</f>
        <v>-1139.7295350000004</v>
      </c>
      <c r="AW23" s="125">
        <f t="shared" si="4"/>
        <v>326722.46670000011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2983.33</v>
      </c>
      <c r="G24" s="192">
        <v>3727</v>
      </c>
      <c r="H24" s="125">
        <f>ROUND(G24*Valores!$C$2,2)</f>
        <v>111188.71</v>
      </c>
      <c r="I24" s="192">
        <v>219</v>
      </c>
      <c r="J24" s="125">
        <f>ROUND(I24*Valores!$C$2,2)</f>
        <v>6533.49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20053.09</v>
      </c>
      <c r="N24" s="125">
        <f t="shared" si="1"/>
        <v>0</v>
      </c>
      <c r="O24" s="125">
        <f>Valores!$C$11</f>
        <v>26601.54</v>
      </c>
      <c r="P24" s="125">
        <f>Valores!$D$5</f>
        <v>15250.78</v>
      </c>
      <c r="Q24" s="125">
        <v>0</v>
      </c>
      <c r="R24" s="125">
        <f>IF($F$4="NO",Valores!$C$46,Valores!$C$46/2)</f>
        <v>12981.705</v>
      </c>
      <c r="S24" s="125">
        <v>0</v>
      </c>
      <c r="T24" s="125">
        <f t="shared" si="7"/>
        <v>0</v>
      </c>
      <c r="U24" s="125">
        <f>SUM(F24,H24,J24)</f>
        <v>120705.53000000001</v>
      </c>
      <c r="V24" s="125">
        <f>INT((SUM(F24,H24,J24)*0.4*100)+0.49)/100</f>
        <v>48282.21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6950.64</v>
      </c>
      <c r="AA24" s="125">
        <f>Valores!$C$25</f>
        <v>623.77</v>
      </c>
      <c r="AB24" s="214">
        <v>0</v>
      </c>
      <c r="AC24" s="125">
        <f t="shared" si="2"/>
        <v>0</v>
      </c>
      <c r="AD24" s="125">
        <f>Valores!$C$26</f>
        <v>623.77</v>
      </c>
      <c r="AE24" s="192">
        <v>0</v>
      </c>
      <c r="AF24" s="125">
        <f>ROUND(AE24*Valores!$C$2,2)</f>
        <v>0</v>
      </c>
      <c r="AG24" s="125">
        <f>ROUND(IF($F$4="NO",Valores!$C$63,Valores!$C$63/2),2)</f>
        <v>7131.28</v>
      </c>
      <c r="AH24" s="125">
        <f t="shared" si="5"/>
        <v>379909.84500000015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-41790.082950000018</v>
      </c>
      <c r="AO24" s="125">
        <f>AH24*-Valores!$C$72</f>
        <v>0</v>
      </c>
      <c r="AP24" s="125">
        <f>AH24*Valores!$C$73</f>
        <v>-17095.943025000008</v>
      </c>
      <c r="AQ24" s="125">
        <f>Valores!$C$100</f>
        <v>-554.86</v>
      </c>
      <c r="AR24" s="125">
        <f>IF($F$5=0,Valores!$C$101,(Valores!$C$101+$F$5*(Valores!$C$101)))</f>
        <v>-385</v>
      </c>
      <c r="AS24" s="125">
        <f t="shared" si="6"/>
        <v>320083.95902500011</v>
      </c>
      <c r="AT24" s="125">
        <f t="shared" si="0"/>
        <v>-41790.082950000018</v>
      </c>
      <c r="AU24" s="125">
        <f>AH24*Valores!$C$74</f>
        <v>-10257.565815000004</v>
      </c>
      <c r="AV24" s="125">
        <f>AH24*Valores!$C$75</f>
        <v>-1139.7295350000004</v>
      </c>
      <c r="AW24" s="125">
        <f t="shared" si="4"/>
        <v>326722.46670000011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2864</v>
      </c>
      <c r="G25" s="192">
        <v>3737</v>
      </c>
      <c r="H25" s="125">
        <f>ROUND(G25*Valores!$C$2,2)</f>
        <v>111487.03999999999</v>
      </c>
      <c r="I25" s="192">
        <v>1220</v>
      </c>
      <c r="J25" s="125">
        <f>ROUND(I25*Valores!$C$2,2)</f>
        <v>36396.629999999997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27132.3</v>
      </c>
      <c r="N25" s="125">
        <f t="shared" si="1"/>
        <v>0</v>
      </c>
      <c r="O25" s="125">
        <f>Valores!$C$12</f>
        <v>61174.44</v>
      </c>
      <c r="P25" s="125">
        <f>Valores!$D$5</f>
        <v>15250.78</v>
      </c>
      <c r="Q25" s="125">
        <v>0</v>
      </c>
      <c r="R25" s="125">
        <f>IF($F$4="NO",Valores!$C$47,Valores!$C$47/2)</f>
        <v>15943.246000000003</v>
      </c>
      <c r="S25" s="125">
        <f>Valores!$C$19</f>
        <v>14191.11</v>
      </c>
      <c r="T25" s="125">
        <f t="shared" si="7"/>
        <v>14191.11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13901.27</v>
      </c>
      <c r="AA25" s="125">
        <f>Valores!$C$25</f>
        <v>623.77</v>
      </c>
      <c r="AB25" s="214">
        <v>0</v>
      </c>
      <c r="AC25" s="125">
        <f t="shared" si="2"/>
        <v>0</v>
      </c>
      <c r="AD25" s="125">
        <f>Valores!$C$26</f>
        <v>623.77</v>
      </c>
      <c r="AE25" s="192">
        <v>0</v>
      </c>
      <c r="AF25" s="125">
        <f>ROUND(AE25*Valores!$C$2,2)</f>
        <v>0</v>
      </c>
      <c r="AG25" s="125">
        <f>ROUND(IF($F$4="NO",Valores!$C$63,Valores!$C$63/2),2)</f>
        <v>7131.28</v>
      </c>
      <c r="AH25" s="125">
        <f t="shared" si="5"/>
        <v>306719.63600000006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-33739.159960000005</v>
      </c>
      <c r="AO25" s="125">
        <f>AH25*-Valores!$C$72</f>
        <v>0</v>
      </c>
      <c r="AP25" s="125">
        <f>AH25*Valores!$C$73</f>
        <v>-13802.383620000002</v>
      </c>
      <c r="AQ25" s="125">
        <f>Valores!$C$100</f>
        <v>-554.86</v>
      </c>
      <c r="AR25" s="125">
        <f>IF($F$5=0,Valores!$C$101,(Valores!$C$101+$F$5*(Valores!$C$101)))</f>
        <v>-385</v>
      </c>
      <c r="AS25" s="125">
        <f t="shared" si="6"/>
        <v>258238.23242000004</v>
      </c>
      <c r="AT25" s="125">
        <f t="shared" si="0"/>
        <v>-33739.159960000005</v>
      </c>
      <c r="AU25" s="125">
        <f>AH25*Valores!$C$74</f>
        <v>-8281.4301720000021</v>
      </c>
      <c r="AV25" s="125">
        <f>AH25*Valores!$C$75</f>
        <v>-920.15890800000022</v>
      </c>
      <c r="AW25" s="125">
        <f t="shared" si="4"/>
        <v>263778.88696000003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2864</v>
      </c>
      <c r="G26" s="192">
        <v>3737</v>
      </c>
      <c r="H26" s="125">
        <f>ROUND(G26*Valores!$C$2,2)</f>
        <v>111487.03999999999</v>
      </c>
      <c r="I26" s="192">
        <v>1220</v>
      </c>
      <c r="J26" s="125">
        <f>ROUND(I26*Valores!$C$2,2)</f>
        <v>36396.629999999997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27132.3</v>
      </c>
      <c r="N26" s="125">
        <f t="shared" si="1"/>
        <v>0</v>
      </c>
      <c r="O26" s="125">
        <f>Valores!$C$12</f>
        <v>61174.44</v>
      </c>
      <c r="P26" s="125">
        <f>Valores!$D$5</f>
        <v>15250.78</v>
      </c>
      <c r="Q26" s="125">
        <v>0</v>
      </c>
      <c r="R26" s="125">
        <f>IF($F$4="NO",Valores!$C$47,Valores!$C$47/2)</f>
        <v>15943.246000000003</v>
      </c>
      <c r="S26" s="125">
        <f>Valores!$C$19</f>
        <v>14191.11</v>
      </c>
      <c r="T26" s="125">
        <f t="shared" si="7"/>
        <v>14191.11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13901.27</v>
      </c>
      <c r="AA26" s="125">
        <f>Valores!$C$25</f>
        <v>623.77</v>
      </c>
      <c r="AB26" s="214">
        <v>0</v>
      </c>
      <c r="AC26" s="125">
        <f t="shared" si="2"/>
        <v>0</v>
      </c>
      <c r="AD26" s="125">
        <f>Valores!$C$26</f>
        <v>623.77</v>
      </c>
      <c r="AE26" s="192">
        <v>0</v>
      </c>
      <c r="AF26" s="125">
        <f>ROUND(AE26*Valores!$C$2,2)</f>
        <v>0</v>
      </c>
      <c r="AG26" s="125">
        <f>ROUND(IF($F$4="NO",Valores!$C$63,Valores!$C$63/2),2)</f>
        <v>7131.28</v>
      </c>
      <c r="AH26" s="125">
        <f t="shared" si="5"/>
        <v>306719.63600000006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-33739.159960000005</v>
      </c>
      <c r="AO26" s="125">
        <f>AH26*-Valores!$C$72</f>
        <v>0</v>
      </c>
      <c r="AP26" s="125">
        <f>AH26*Valores!$C$73</f>
        <v>-13802.383620000002</v>
      </c>
      <c r="AQ26" s="125">
        <f>Valores!$C$100</f>
        <v>-554.86</v>
      </c>
      <c r="AR26" s="125">
        <f>IF($F$5=0,Valores!$C$101,(Valores!$C$101+$F$5*(Valores!$C$101)))</f>
        <v>-385</v>
      </c>
      <c r="AS26" s="125">
        <f t="shared" si="6"/>
        <v>258238.23242000004</v>
      </c>
      <c r="AT26" s="125">
        <f t="shared" si="0"/>
        <v>-33739.159960000005</v>
      </c>
      <c r="AU26" s="125">
        <f>AH26*Valores!$C$74</f>
        <v>-8281.4301720000021</v>
      </c>
      <c r="AV26" s="125">
        <f>AH26*Valores!$C$75</f>
        <v>-920.15890800000022</v>
      </c>
      <c r="AW26" s="125">
        <f t="shared" si="4"/>
        <v>263778.88696000003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2864</v>
      </c>
      <c r="G27" s="192">
        <v>3737</v>
      </c>
      <c r="H27" s="125">
        <f>ROUND(G27*Valores!$C$2,2)</f>
        <v>111487.03999999999</v>
      </c>
      <c r="I27" s="192">
        <v>1220</v>
      </c>
      <c r="J27" s="125">
        <f>ROUND(I27*Valores!$C$2,2)</f>
        <v>36396.629999999997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27132.3</v>
      </c>
      <c r="N27" s="125">
        <f t="shared" si="1"/>
        <v>0</v>
      </c>
      <c r="O27" s="125">
        <f>Valores!$C$12</f>
        <v>61174.44</v>
      </c>
      <c r="P27" s="125">
        <f>Valores!$D$5</f>
        <v>15250.78</v>
      </c>
      <c r="Q27" s="125">
        <v>0</v>
      </c>
      <c r="R27" s="125">
        <f>IF($F$4="NO",Valores!$C$47,Valores!$C$47/2)</f>
        <v>15943.246000000003</v>
      </c>
      <c r="S27" s="125">
        <f>Valores!$C$19</f>
        <v>14191.11</v>
      </c>
      <c r="T27" s="125">
        <f t="shared" si="7"/>
        <v>14191.11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13901.27</v>
      </c>
      <c r="AA27" s="125">
        <f>Valores!$C$25</f>
        <v>623.77</v>
      </c>
      <c r="AB27" s="214">
        <v>0</v>
      </c>
      <c r="AC27" s="125">
        <f t="shared" si="2"/>
        <v>0</v>
      </c>
      <c r="AD27" s="125">
        <f>Valores!$C$26</f>
        <v>623.77</v>
      </c>
      <c r="AE27" s="192">
        <v>0</v>
      </c>
      <c r="AF27" s="125">
        <f>ROUND(AE27*Valores!$C$2,2)</f>
        <v>0</v>
      </c>
      <c r="AG27" s="125">
        <f>ROUND(IF($F$4="NO",Valores!$C$63,Valores!$C$63/2),2)</f>
        <v>7131.28</v>
      </c>
      <c r="AH27" s="125">
        <f t="shared" si="5"/>
        <v>306719.63600000006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-33739.159960000005</v>
      </c>
      <c r="AO27" s="125">
        <f>AH27*-Valores!$C$72</f>
        <v>0</v>
      </c>
      <c r="AP27" s="125">
        <f>AH27*Valores!$C$73</f>
        <v>-13802.383620000002</v>
      </c>
      <c r="AQ27" s="125">
        <f>Valores!$C$100</f>
        <v>-554.86</v>
      </c>
      <c r="AR27" s="125">
        <f>IF($F$5=0,Valores!$C$101,(Valores!$C$101+$F$5*(Valores!$C$101)))</f>
        <v>-385</v>
      </c>
      <c r="AS27" s="125">
        <f t="shared" si="6"/>
        <v>258238.23242000004</v>
      </c>
      <c r="AT27" s="125">
        <f t="shared" si="0"/>
        <v>-33739.159960000005</v>
      </c>
      <c r="AU27" s="125">
        <f>AH27*Valores!$C$74</f>
        <v>-8281.4301720000021</v>
      </c>
      <c r="AV27" s="125">
        <f>AH27*Valores!$C$75</f>
        <v>-920.15890800000022</v>
      </c>
      <c r="AW27" s="125">
        <f t="shared" si="4"/>
        <v>263778.88696000003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3192.16</v>
      </c>
      <c r="G28" s="192">
        <v>3728</v>
      </c>
      <c r="H28" s="125">
        <f>ROUND(G28*Valores!$C$2,2)</f>
        <v>111218.54</v>
      </c>
      <c r="I28" s="192">
        <v>1218</v>
      </c>
      <c r="J28" s="125">
        <f>ROUND(I28*Valores!$C$2,2)</f>
        <v>36336.959999999999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27132.3</v>
      </c>
      <c r="N28" s="125">
        <f t="shared" si="1"/>
        <v>0</v>
      </c>
      <c r="O28" s="125">
        <f>Valores!$C$12</f>
        <v>61174.44</v>
      </c>
      <c r="P28" s="125">
        <f>Valores!$D$5</f>
        <v>15250.78</v>
      </c>
      <c r="Q28" s="125">
        <v>0</v>
      </c>
      <c r="R28" s="125">
        <f>IF($F$4="NO",Valores!$C$47,Valores!$C$47/2)</f>
        <v>15943.246000000003</v>
      </c>
      <c r="S28" s="125">
        <f>Valores!$C$19</f>
        <v>14191.11</v>
      </c>
      <c r="T28" s="125">
        <f t="shared" si="7"/>
        <v>14191.11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13901.27</v>
      </c>
      <c r="AA28" s="125">
        <f>Valores!$C$25</f>
        <v>623.77</v>
      </c>
      <c r="AB28" s="214">
        <v>0</v>
      </c>
      <c r="AC28" s="125">
        <f t="shared" si="2"/>
        <v>0</v>
      </c>
      <c r="AD28" s="125">
        <f>Valores!$C$26</f>
        <v>623.77</v>
      </c>
      <c r="AE28" s="192">
        <v>0</v>
      </c>
      <c r="AF28" s="125">
        <f>ROUND(AE28*Valores!$C$2,2)</f>
        <v>0</v>
      </c>
      <c r="AG28" s="125">
        <f>ROUND(IF($F$4="NO",Valores!$C$63,Valores!$C$63/2),2)</f>
        <v>7131.28</v>
      </c>
      <c r="AH28" s="125">
        <f t="shared" si="5"/>
        <v>306719.62600000005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-33739.158860000003</v>
      </c>
      <c r="AO28" s="125">
        <f>AH28*-Valores!$C$72</f>
        <v>0</v>
      </c>
      <c r="AP28" s="125">
        <f>AH28*Valores!$C$73</f>
        <v>-13802.383170000001</v>
      </c>
      <c r="AQ28" s="125">
        <f>Valores!$C$100</f>
        <v>-554.86</v>
      </c>
      <c r="AR28" s="125">
        <f>IF($F$5=0,Valores!$C$101,(Valores!$C$101+$F$5*(Valores!$C$101)))</f>
        <v>-385</v>
      </c>
      <c r="AS28" s="125">
        <f t="shared" si="6"/>
        <v>258238.22397000005</v>
      </c>
      <c r="AT28" s="125">
        <f t="shared" si="0"/>
        <v>-33739.158860000003</v>
      </c>
      <c r="AU28" s="125">
        <f>AH28*Valores!$C$74</f>
        <v>-8281.4299020000017</v>
      </c>
      <c r="AV28" s="125">
        <f>AH28*Valores!$C$75</f>
        <v>-920.15887800000019</v>
      </c>
      <c r="AW28" s="125">
        <f t="shared" si="4"/>
        <v>263778.87836000003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2804.33</v>
      </c>
      <c r="G29" s="192">
        <v>3624</v>
      </c>
      <c r="H29" s="125">
        <f>ROUND(G29*Valores!$C$2,2)</f>
        <v>108115.88</v>
      </c>
      <c r="I29" s="192">
        <v>1219</v>
      </c>
      <c r="J29" s="125">
        <f>ROUND(I29*Valores!$C$2,2)</f>
        <v>36366.79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26613.200000000001</v>
      </c>
      <c r="N29" s="125">
        <f t="shared" si="1"/>
        <v>0</v>
      </c>
      <c r="O29" s="125">
        <f>Valores!$C$12</f>
        <v>61174.44</v>
      </c>
      <c r="P29" s="125">
        <f>Valores!$D$5</f>
        <v>15250.78</v>
      </c>
      <c r="Q29" s="125">
        <v>0</v>
      </c>
      <c r="R29" s="125">
        <f>IF($F$4="NO",Valores!$C$47,Valores!$C$47/2)</f>
        <v>15943.246000000003</v>
      </c>
      <c r="S29" s="125">
        <f>Valores!$C$19</f>
        <v>14191.11</v>
      </c>
      <c r="T29" s="125">
        <f t="shared" si="7"/>
        <v>14191.11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13901.27</v>
      </c>
      <c r="AA29" s="125">
        <f>Valores!$C$25</f>
        <v>623.77</v>
      </c>
      <c r="AB29" s="214">
        <v>0</v>
      </c>
      <c r="AC29" s="125">
        <f t="shared" si="2"/>
        <v>0</v>
      </c>
      <c r="AD29" s="125">
        <f>Valores!$C$26</f>
        <v>623.77</v>
      </c>
      <c r="AE29" s="192">
        <v>0</v>
      </c>
      <c r="AF29" s="125">
        <f>ROUND(AE29*Valores!$C$2,2)</f>
        <v>0</v>
      </c>
      <c r="AG29" s="125">
        <f>ROUND(IF($F$4="NO",Valores!$C$63,Valores!$C$63/2),2)</f>
        <v>7131.28</v>
      </c>
      <c r="AH29" s="125">
        <f t="shared" si="5"/>
        <v>302739.8660000001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-33301.38526000001</v>
      </c>
      <c r="AO29" s="125">
        <f>AH29*-Valores!$C$72</f>
        <v>0</v>
      </c>
      <c r="AP29" s="125">
        <f>AH29*Valores!$C$73</f>
        <v>-13623.293970000004</v>
      </c>
      <c r="AQ29" s="125">
        <f>Valores!$C$100</f>
        <v>-554.86</v>
      </c>
      <c r="AR29" s="125">
        <f>IF($F$5=0,Valores!$C$101,(Valores!$C$101+$F$5*(Valores!$C$101)))</f>
        <v>-385</v>
      </c>
      <c r="AS29" s="125">
        <f t="shared" si="6"/>
        <v>254875.32677000007</v>
      </c>
      <c r="AT29" s="125">
        <f t="shared" si="0"/>
        <v>-33301.38526000001</v>
      </c>
      <c r="AU29" s="125">
        <f>AH29*Valores!$C$74</f>
        <v>-8173.9763820000026</v>
      </c>
      <c r="AV29" s="125">
        <f>AH29*Valores!$C$75</f>
        <v>-908.21959800000036</v>
      </c>
      <c r="AW29" s="125">
        <f t="shared" si="4"/>
        <v>260356.28476000007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2774.5</v>
      </c>
      <c r="G30" s="192">
        <v>3627</v>
      </c>
      <c r="H30" s="125">
        <f>ROUND(G30*Valores!$C$2,2)</f>
        <v>108205.38</v>
      </c>
      <c r="I30" s="192">
        <v>210</v>
      </c>
      <c r="J30" s="125">
        <f>ROUND(I30*Valores!$C$2,2)</f>
        <v>6264.99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22106.880000000001</v>
      </c>
      <c r="N30" s="125">
        <f t="shared" si="1"/>
        <v>0</v>
      </c>
      <c r="O30" s="125">
        <f>Valores!$C$12</f>
        <v>61174.44</v>
      </c>
      <c r="P30" s="125">
        <f>Valores!$D$5</f>
        <v>15250.78</v>
      </c>
      <c r="Q30" s="125">
        <v>0</v>
      </c>
      <c r="R30" s="125">
        <f>IF($F$4="NO",Valores!$C$47,Valores!$C$47/2)</f>
        <v>15943.246000000003</v>
      </c>
      <c r="S30" s="125">
        <f>Valores!$C$19</f>
        <v>14191.11</v>
      </c>
      <c r="T30" s="125">
        <f t="shared" si="7"/>
        <v>14191.11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13901.27</v>
      </c>
      <c r="AA30" s="125">
        <f>Valores!$C$25</f>
        <v>623.77</v>
      </c>
      <c r="AB30" s="214">
        <v>0</v>
      </c>
      <c r="AC30" s="125">
        <f t="shared" si="2"/>
        <v>0</v>
      </c>
      <c r="AD30" s="125">
        <f>Valores!$C$26</f>
        <v>623.77</v>
      </c>
      <c r="AE30" s="192">
        <v>0</v>
      </c>
      <c r="AF30" s="125">
        <f>ROUND(AE30*Valores!$C$2,2)</f>
        <v>0</v>
      </c>
      <c r="AG30" s="125">
        <f>ROUND(IF($F$4="NO",Valores!$C$63,Valores!$C$63/2),2)</f>
        <v>7131.28</v>
      </c>
      <c r="AH30" s="125">
        <f t="shared" si="5"/>
        <v>268191.41599999997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-29501.055759999996</v>
      </c>
      <c r="AO30" s="125">
        <f>AH30*-Valores!$C$72</f>
        <v>0</v>
      </c>
      <c r="AP30" s="125">
        <f>AH30*Valores!$C$73</f>
        <v>-12068.613719999998</v>
      </c>
      <c r="AQ30" s="125">
        <f>Valores!$C$100</f>
        <v>-554.86</v>
      </c>
      <c r="AR30" s="125">
        <f>IF($F$5=0,Valores!$C$101,(Valores!$C$101+$F$5*(Valores!$C$101)))</f>
        <v>-385</v>
      </c>
      <c r="AS30" s="125">
        <f t="shared" si="6"/>
        <v>225681.88651999997</v>
      </c>
      <c r="AT30" s="125">
        <f t="shared" si="0"/>
        <v>-29501.055759999996</v>
      </c>
      <c r="AU30" s="125">
        <f>AH30*Valores!$C$74</f>
        <v>-7241.1682319999991</v>
      </c>
      <c r="AV30" s="125">
        <f>AH30*Valores!$C$75</f>
        <v>-804.5742479999999</v>
      </c>
      <c r="AW30" s="125">
        <f t="shared" si="4"/>
        <v>230644.61775999999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2774.5</v>
      </c>
      <c r="G31" s="192">
        <v>3630</v>
      </c>
      <c r="H31" s="125">
        <f>ROUND(G31*Valores!$C$2,2)</f>
        <v>108294.88</v>
      </c>
      <c r="I31" s="192">
        <v>1214</v>
      </c>
      <c r="J31" s="125">
        <f>ROUND(I31*Valores!$C$2,2)</f>
        <v>36217.629999999997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26613.200000000001</v>
      </c>
      <c r="N31" s="125">
        <f t="shared" si="1"/>
        <v>0</v>
      </c>
      <c r="O31" s="125">
        <f>Valores!$C$12</f>
        <v>61174.44</v>
      </c>
      <c r="P31" s="125">
        <f>Valores!$D$5</f>
        <v>15250.78</v>
      </c>
      <c r="Q31" s="125">
        <v>0</v>
      </c>
      <c r="R31" s="125">
        <f>IF($F$4="NO",Valores!$C$47,Valores!$C$47/2)</f>
        <v>15943.246000000003</v>
      </c>
      <c r="S31" s="125">
        <f>Valores!$C$19</f>
        <v>14191.11</v>
      </c>
      <c r="T31" s="125">
        <f t="shared" si="7"/>
        <v>14191.11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13901.27</v>
      </c>
      <c r="AA31" s="125">
        <f>Valores!$C$25</f>
        <v>623.77</v>
      </c>
      <c r="AB31" s="214">
        <v>0</v>
      </c>
      <c r="AC31" s="125">
        <f t="shared" si="2"/>
        <v>0</v>
      </c>
      <c r="AD31" s="125">
        <f>Valores!$C$26</f>
        <v>623.77</v>
      </c>
      <c r="AE31" s="192">
        <v>0</v>
      </c>
      <c r="AF31" s="125">
        <f>ROUND(AE31*Valores!$C$2,2)</f>
        <v>0</v>
      </c>
      <c r="AG31" s="125">
        <f>ROUND(IF($F$4="NO",Valores!$C$63,Valores!$C$63/2),2)</f>
        <v>7131.28</v>
      </c>
      <c r="AH31" s="125">
        <f t="shared" si="5"/>
        <v>302739.87600000011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-33301.386360000011</v>
      </c>
      <c r="AO31" s="125">
        <f>AH31*-Valores!$C$72</f>
        <v>0</v>
      </c>
      <c r="AP31" s="125">
        <f>AH31*Valores!$C$73</f>
        <v>-13623.294420000004</v>
      </c>
      <c r="AQ31" s="125">
        <f>Valores!$C$100</f>
        <v>-554.86</v>
      </c>
      <c r="AR31" s="125">
        <f>IF($F$5=0,Valores!$C$101,(Valores!$C$101+$F$5*(Valores!$C$101)))</f>
        <v>-385</v>
      </c>
      <c r="AS31" s="125">
        <f t="shared" si="6"/>
        <v>254875.3352200001</v>
      </c>
      <c r="AT31" s="125">
        <f t="shared" si="0"/>
        <v>-33301.386360000011</v>
      </c>
      <c r="AU31" s="125">
        <f>AH31*Valores!$C$74</f>
        <v>-8173.976652000003</v>
      </c>
      <c r="AV31" s="125">
        <f>AH31*Valores!$C$75</f>
        <v>-908.21962800000028</v>
      </c>
      <c r="AW31" s="125">
        <f t="shared" si="4"/>
        <v>260356.2933600001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2864</v>
      </c>
      <c r="G32" s="192">
        <v>3737</v>
      </c>
      <c r="H32" s="125">
        <f>ROUND(G32*Valores!$C$2,2)</f>
        <v>111487.03999999999</v>
      </c>
      <c r="I32" s="192">
        <v>1220</v>
      </c>
      <c r="J32" s="125">
        <f>ROUND(I32*Valores!$C$2,2)</f>
        <v>36396.629999999997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27132.3</v>
      </c>
      <c r="N32" s="125">
        <f t="shared" si="1"/>
        <v>0</v>
      </c>
      <c r="O32" s="125">
        <f>Valores!$C$12</f>
        <v>61174.44</v>
      </c>
      <c r="P32" s="125">
        <f>Valores!$D$5</f>
        <v>15250.78</v>
      </c>
      <c r="Q32" s="125">
        <v>0</v>
      </c>
      <c r="R32" s="125">
        <f>IF($F$4="NO",Valores!$C$47,Valores!$C$47/2)</f>
        <v>15943.246000000003</v>
      </c>
      <c r="S32" s="125">
        <f>Valores!$C$19</f>
        <v>14191.11</v>
      </c>
      <c r="T32" s="125">
        <f t="shared" si="7"/>
        <v>14191.11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25003.64</v>
      </c>
      <c r="Z32" s="125">
        <f>Valores!$C$96</f>
        <v>13901.27</v>
      </c>
      <c r="AA32" s="125">
        <f>Valores!$C$25</f>
        <v>623.77</v>
      </c>
      <c r="AB32" s="214">
        <v>0</v>
      </c>
      <c r="AC32" s="125">
        <f t="shared" si="2"/>
        <v>0</v>
      </c>
      <c r="AD32" s="125">
        <f>Valores!$C$26</f>
        <v>623.77</v>
      </c>
      <c r="AE32" s="192">
        <v>0</v>
      </c>
      <c r="AF32" s="125">
        <f>ROUND(AE32*Valores!$C$2,2)</f>
        <v>0</v>
      </c>
      <c r="AG32" s="125">
        <f>ROUND(IF($F$4="NO",Valores!$C$63,Valores!$C$63/2),2)</f>
        <v>7131.28</v>
      </c>
      <c r="AH32" s="125">
        <f t="shared" si="5"/>
        <v>331723.27600000007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-36489.56036000001</v>
      </c>
      <c r="AO32" s="125">
        <f>AH32*-Valores!$C$72</f>
        <v>0</v>
      </c>
      <c r="AP32" s="125">
        <f>AH32*Valores!$C$73</f>
        <v>-14927.547420000003</v>
      </c>
      <c r="AQ32" s="125">
        <f>Valores!$C$100</f>
        <v>-554.86</v>
      </c>
      <c r="AR32" s="125">
        <f>IF($F$5=0,Valores!$C$101,(Valores!$C$101+$F$5*(Valores!$C$101)))</f>
        <v>-385</v>
      </c>
      <c r="AS32" s="125">
        <f t="shared" si="6"/>
        <v>279366.30822000006</v>
      </c>
      <c r="AT32" s="125">
        <f t="shared" si="0"/>
        <v>-36489.56036000001</v>
      </c>
      <c r="AU32" s="125">
        <f>AH32*Valores!$C$74</f>
        <v>-8956.5284520000023</v>
      </c>
      <c r="AV32" s="125">
        <f>AH32*Valores!$C$75</f>
        <v>-995.16982800000028</v>
      </c>
      <c r="AW32" s="125">
        <f t="shared" si="4"/>
        <v>285282.01736000006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2744.66</v>
      </c>
      <c r="G33" s="192">
        <v>3483</v>
      </c>
      <c r="H33" s="125">
        <f>ROUND(G33*Valores!$C$2,2)</f>
        <v>103909.38</v>
      </c>
      <c r="I33" s="192">
        <v>1217</v>
      </c>
      <c r="J33" s="125">
        <f>ROUND(I33*Valores!$C$2,2)</f>
        <v>36307.129999999997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25964.33</v>
      </c>
      <c r="N33" s="125">
        <f t="shared" si="1"/>
        <v>0</v>
      </c>
      <c r="O33" s="125">
        <f>Valores!$C$12</f>
        <v>61174.44</v>
      </c>
      <c r="P33" s="125">
        <f>Valores!$D$5</f>
        <v>15250.78</v>
      </c>
      <c r="Q33" s="125">
        <v>0</v>
      </c>
      <c r="R33" s="125">
        <f>IF($F$4="NO",Valores!$C$47,Valores!$C$47/2)</f>
        <v>15943.246000000003</v>
      </c>
      <c r="S33" s="125">
        <f>Valores!$C$19</f>
        <v>14191.11</v>
      </c>
      <c r="T33" s="125">
        <f t="shared" si="7"/>
        <v>14191.11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13901.27</v>
      </c>
      <c r="AA33" s="125">
        <f>Valores!$C$25</f>
        <v>623.77</v>
      </c>
      <c r="AB33" s="214">
        <v>0</v>
      </c>
      <c r="AC33" s="125">
        <f t="shared" si="2"/>
        <v>0</v>
      </c>
      <c r="AD33" s="125">
        <f>Valores!$C$26</f>
        <v>623.77</v>
      </c>
      <c r="AE33" s="192">
        <v>0</v>
      </c>
      <c r="AF33" s="125">
        <f>ROUND(AE33*Valores!$C$2,2)</f>
        <v>0</v>
      </c>
      <c r="AG33" s="125">
        <f>ROUND(IF($F$4="NO",Valores!$C$63,Valores!$C$63/2),2)</f>
        <v>7131.28</v>
      </c>
      <c r="AH33" s="125">
        <f t="shared" si="5"/>
        <v>297765.16600000008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-32754.168260000009</v>
      </c>
      <c r="AO33" s="125">
        <f>AH33*-Valores!$C$72</f>
        <v>0</v>
      </c>
      <c r="AP33" s="125">
        <f>AH33*Valores!$C$73</f>
        <v>-13399.432470000003</v>
      </c>
      <c r="AQ33" s="125">
        <f>Valores!$C$100</f>
        <v>-554.86</v>
      </c>
      <c r="AR33" s="125">
        <f>IF($F$5=0,Valores!$C$101,(Valores!$C$101+$F$5*(Valores!$C$101)))</f>
        <v>-385</v>
      </c>
      <c r="AS33" s="125">
        <f t="shared" si="6"/>
        <v>250671.70527000006</v>
      </c>
      <c r="AT33" s="125">
        <f t="shared" si="0"/>
        <v>-32754.168260000009</v>
      </c>
      <c r="AU33" s="125">
        <f>AH33*Valores!$C$74</f>
        <v>-8039.6594820000018</v>
      </c>
      <c r="AV33" s="125">
        <f>AH33*Valores!$C$75</f>
        <v>-893.29549800000029</v>
      </c>
      <c r="AW33" s="125">
        <f t="shared" si="4"/>
        <v>256078.04276000007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2535.83</v>
      </c>
      <c r="G34" s="192">
        <v>3498</v>
      </c>
      <c r="H34" s="125">
        <f>ROUND(G34*Valores!$C$2,2)</f>
        <v>104356.88</v>
      </c>
      <c r="I34" s="192">
        <v>1209</v>
      </c>
      <c r="J34" s="125">
        <f>ROUND(I34*Valores!$C$2,2)</f>
        <v>36068.46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25964.33</v>
      </c>
      <c r="N34" s="125">
        <f t="shared" si="1"/>
        <v>0</v>
      </c>
      <c r="O34" s="125">
        <f>Valores!$C$12</f>
        <v>61174.44</v>
      </c>
      <c r="P34" s="125">
        <f>Valores!$D$5</f>
        <v>15250.78</v>
      </c>
      <c r="Q34" s="125">
        <v>0</v>
      </c>
      <c r="R34" s="125">
        <f>IF($F$4="NO",Valores!$C$47,Valores!$C$47/2)</f>
        <v>15943.246000000003</v>
      </c>
      <c r="S34" s="125">
        <f>Valores!$C$19</f>
        <v>14191.11</v>
      </c>
      <c r="T34" s="125">
        <f t="shared" si="7"/>
        <v>14191.11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13901.27</v>
      </c>
      <c r="AA34" s="125">
        <f>Valores!$C$25</f>
        <v>623.77</v>
      </c>
      <c r="AB34" s="214">
        <v>0</v>
      </c>
      <c r="AC34" s="125">
        <f t="shared" si="2"/>
        <v>0</v>
      </c>
      <c r="AD34" s="125">
        <f>Valores!$C$26</f>
        <v>623.77</v>
      </c>
      <c r="AE34" s="192">
        <v>0</v>
      </c>
      <c r="AF34" s="125">
        <f>ROUND(AE34*Valores!$C$2,2)</f>
        <v>0</v>
      </c>
      <c r="AG34" s="125">
        <f>ROUND(IF($F$4="NO",Valores!$C$63,Valores!$C$63/2),2)</f>
        <v>7131.28</v>
      </c>
      <c r="AH34" s="125">
        <f t="shared" si="5"/>
        <v>297765.16600000008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-32754.168260000009</v>
      </c>
      <c r="AO34" s="125">
        <f>AH34*-Valores!$C$72</f>
        <v>0</v>
      </c>
      <c r="AP34" s="125">
        <f>AH34*Valores!$C$73</f>
        <v>-13399.432470000003</v>
      </c>
      <c r="AQ34" s="125">
        <f>Valores!$C$100</f>
        <v>-554.86</v>
      </c>
      <c r="AR34" s="125">
        <f>IF($F$5=0,Valores!$C$101,(Valores!$C$101+$F$5*(Valores!$C$101)))</f>
        <v>-385</v>
      </c>
      <c r="AS34" s="125">
        <f t="shared" si="6"/>
        <v>250671.70527000006</v>
      </c>
      <c r="AT34" s="125">
        <f t="shared" si="0"/>
        <v>-32754.168260000009</v>
      </c>
      <c r="AU34" s="125">
        <f>AH34*Valores!$C$74</f>
        <v>-8039.6594820000018</v>
      </c>
      <c r="AV34" s="125">
        <f>AH34*Valores!$C$75</f>
        <v>-893.29549800000029</v>
      </c>
      <c r="AW34" s="125">
        <f t="shared" si="4"/>
        <v>256078.04276000007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2744.66</v>
      </c>
      <c r="G35" s="192">
        <v>3483</v>
      </c>
      <c r="H35" s="125">
        <f>ROUND(G35*Valores!$C$2,2)</f>
        <v>103909.38</v>
      </c>
      <c r="I35" s="192">
        <v>1217</v>
      </c>
      <c r="J35" s="125">
        <f>ROUND(I35*Valores!$C$2,2)</f>
        <v>36307.129999999997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25964.33</v>
      </c>
      <c r="N35" s="125">
        <f t="shared" si="1"/>
        <v>0</v>
      </c>
      <c r="O35" s="125">
        <f>Valores!$C$12</f>
        <v>61174.44</v>
      </c>
      <c r="P35" s="125">
        <f>Valores!$D$5</f>
        <v>15250.78</v>
      </c>
      <c r="Q35" s="125">
        <v>0</v>
      </c>
      <c r="R35" s="125">
        <f>IF($F$4="NO",Valores!$C$47,Valores!$C$47/2)</f>
        <v>15943.246000000003</v>
      </c>
      <c r="S35" s="125">
        <f>Valores!$C$19</f>
        <v>14191.11</v>
      </c>
      <c r="T35" s="125">
        <f t="shared" si="7"/>
        <v>14191.11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13901.27</v>
      </c>
      <c r="AA35" s="125">
        <f>Valores!$C$25</f>
        <v>623.77</v>
      </c>
      <c r="AB35" s="214">
        <v>0</v>
      </c>
      <c r="AC35" s="125">
        <f t="shared" si="2"/>
        <v>0</v>
      </c>
      <c r="AD35" s="125">
        <f>Valores!$C$26</f>
        <v>623.77</v>
      </c>
      <c r="AE35" s="192">
        <v>0</v>
      </c>
      <c r="AF35" s="125">
        <f>ROUND(AE35*Valores!$C$2,2)</f>
        <v>0</v>
      </c>
      <c r="AG35" s="125">
        <f>ROUND(IF($F$4="NO",Valores!$C$63,Valores!$C$63/2),2)</f>
        <v>7131.28</v>
      </c>
      <c r="AH35" s="125">
        <f t="shared" si="5"/>
        <v>297765.16600000008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-32754.168260000009</v>
      </c>
      <c r="AO35" s="125">
        <f>AH35*-Valores!$C$72</f>
        <v>0</v>
      </c>
      <c r="AP35" s="125">
        <f>AH35*Valores!$C$73</f>
        <v>-13399.432470000003</v>
      </c>
      <c r="AQ35" s="125">
        <f>Valores!$C$100</f>
        <v>-554.86</v>
      </c>
      <c r="AR35" s="125">
        <f>IF($F$5=0,Valores!$C$101,(Valores!$C$101+$F$5*(Valores!$C$101)))</f>
        <v>-385</v>
      </c>
      <c r="AS35" s="125">
        <f t="shared" si="6"/>
        <v>250671.70527000006</v>
      </c>
      <c r="AT35" s="125">
        <f t="shared" si="0"/>
        <v>-32754.168260000009</v>
      </c>
      <c r="AU35" s="125">
        <f>AH35*Valores!$C$74</f>
        <v>-8039.6594820000018</v>
      </c>
      <c r="AV35" s="125">
        <f>AH35*Valores!$C$75</f>
        <v>-893.29549800000029</v>
      </c>
      <c r="AW35" s="125">
        <f t="shared" si="4"/>
        <v>256078.04276000007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2535.83</v>
      </c>
      <c r="G36" s="192">
        <v>3498</v>
      </c>
      <c r="H36" s="125">
        <f>ROUND(G36*Valores!$C$2,2)</f>
        <v>104356.88</v>
      </c>
      <c r="I36" s="192">
        <v>1209</v>
      </c>
      <c r="J36" s="125">
        <f>ROUND(I36*Valores!$C$2,2)</f>
        <v>36068.46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25964.33</v>
      </c>
      <c r="N36" s="125">
        <f t="shared" si="1"/>
        <v>0</v>
      </c>
      <c r="O36" s="125">
        <f>Valores!$C$12</f>
        <v>61174.44</v>
      </c>
      <c r="P36" s="125">
        <f>Valores!$D$5</f>
        <v>15250.78</v>
      </c>
      <c r="Q36" s="125">
        <v>0</v>
      </c>
      <c r="R36" s="125">
        <f>IF($F$4="NO",Valores!$C$47,Valores!$C$47/2)</f>
        <v>15943.246000000003</v>
      </c>
      <c r="S36" s="125">
        <f>Valores!$C$19</f>
        <v>14191.11</v>
      </c>
      <c r="T36" s="125">
        <f t="shared" si="7"/>
        <v>14191.11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13901.27</v>
      </c>
      <c r="AA36" s="125">
        <f>Valores!$C$25</f>
        <v>623.77</v>
      </c>
      <c r="AB36" s="214">
        <v>0</v>
      </c>
      <c r="AC36" s="125">
        <f t="shared" si="2"/>
        <v>0</v>
      </c>
      <c r="AD36" s="125">
        <f>Valores!$C$26</f>
        <v>623.77</v>
      </c>
      <c r="AE36" s="192">
        <v>0</v>
      </c>
      <c r="AF36" s="125">
        <f>ROUND(AE36*Valores!$C$2,2)</f>
        <v>0</v>
      </c>
      <c r="AG36" s="125">
        <f>ROUND(IF($F$4="NO",Valores!$C$63,Valores!$C$63/2),2)</f>
        <v>7131.28</v>
      </c>
      <c r="AH36" s="125">
        <f t="shared" si="5"/>
        <v>297765.16600000008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-32754.168260000009</v>
      </c>
      <c r="AO36" s="125">
        <f>AH36*-Valores!$C$72</f>
        <v>0</v>
      </c>
      <c r="AP36" s="125">
        <f>AH36*Valores!$C$73</f>
        <v>-13399.432470000003</v>
      </c>
      <c r="AQ36" s="125">
        <f>Valores!$C$100</f>
        <v>-554.86</v>
      </c>
      <c r="AR36" s="125">
        <f>IF($F$5=0,Valores!$C$101,(Valores!$C$101+$F$5*(Valores!$C$101)))</f>
        <v>-385</v>
      </c>
      <c r="AS36" s="125">
        <f t="shared" si="6"/>
        <v>250671.70527000006</v>
      </c>
      <c r="AT36" s="125">
        <f t="shared" si="0"/>
        <v>-32754.168260000009</v>
      </c>
      <c r="AU36" s="125">
        <f>AH36*Valores!$C$74</f>
        <v>-8039.6594820000018</v>
      </c>
      <c r="AV36" s="125">
        <f>AH36*Valores!$C$75</f>
        <v>-893.29549800000029</v>
      </c>
      <c r="AW36" s="125">
        <f t="shared" si="4"/>
        <v>256078.04276000007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2744.66</v>
      </c>
      <c r="G37" s="192">
        <v>3483</v>
      </c>
      <c r="H37" s="125">
        <f>ROUND(G37*Valores!$C$2,2)</f>
        <v>103909.38</v>
      </c>
      <c r="I37" s="192">
        <v>1217</v>
      </c>
      <c r="J37" s="125">
        <f>ROUND(I37*Valores!$C$2,2)</f>
        <v>36307.129999999997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25964.33</v>
      </c>
      <c r="N37" s="125">
        <f t="shared" si="1"/>
        <v>0</v>
      </c>
      <c r="O37" s="125">
        <f>Valores!$C$12</f>
        <v>61174.44</v>
      </c>
      <c r="P37" s="125">
        <f>Valores!$D$5</f>
        <v>15250.78</v>
      </c>
      <c r="Q37" s="125">
        <v>0</v>
      </c>
      <c r="R37" s="125">
        <f>IF($F$4="NO",Valores!$C$47,Valores!$C$47/2)</f>
        <v>15943.246000000003</v>
      </c>
      <c r="S37" s="125">
        <f>Valores!$C$19</f>
        <v>14191.11</v>
      </c>
      <c r="T37" s="125">
        <f t="shared" si="7"/>
        <v>14191.11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23835.66</v>
      </c>
      <c r="Z37" s="125">
        <f>Valores!$C$96</f>
        <v>13901.27</v>
      </c>
      <c r="AA37" s="125">
        <f>Valores!$C$25</f>
        <v>623.77</v>
      </c>
      <c r="AB37" s="214">
        <v>0</v>
      </c>
      <c r="AC37" s="125">
        <f t="shared" si="2"/>
        <v>0</v>
      </c>
      <c r="AD37" s="125">
        <f>Valores!$C$26</f>
        <v>623.77</v>
      </c>
      <c r="AE37" s="192">
        <v>0</v>
      </c>
      <c r="AF37" s="125">
        <f>ROUND(AE37*Valores!$C$2,2)</f>
        <v>0</v>
      </c>
      <c r="AG37" s="125">
        <f>ROUND(IF($F$4="NO",Valores!$C$63,Valores!$C$63/2),2)</f>
        <v>7131.28</v>
      </c>
      <c r="AH37" s="125">
        <f t="shared" si="5"/>
        <v>321600.82600000006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-35376.090860000004</v>
      </c>
      <c r="AO37" s="125">
        <f>AH37*-Valores!$C$72</f>
        <v>0</v>
      </c>
      <c r="AP37" s="125">
        <f>AH37*Valores!$C$73</f>
        <v>-14472.037170000001</v>
      </c>
      <c r="AQ37" s="125">
        <f>Valores!$C$100</f>
        <v>-554.86</v>
      </c>
      <c r="AR37" s="125">
        <f>IF($F$5=0,Valores!$C$101,(Valores!$C$101+$F$5*(Valores!$C$101)))</f>
        <v>-385</v>
      </c>
      <c r="AS37" s="125">
        <f t="shared" si="6"/>
        <v>270812.83797000005</v>
      </c>
      <c r="AT37" s="125">
        <f t="shared" si="0"/>
        <v>-35376.090860000004</v>
      </c>
      <c r="AU37" s="125">
        <f>AH37*Valores!$C$74</f>
        <v>-8683.2223020000019</v>
      </c>
      <c r="AV37" s="125">
        <f>AH37*Valores!$C$75</f>
        <v>-964.80247800000018</v>
      </c>
      <c r="AW37" s="125">
        <f t="shared" si="4"/>
        <v>276576.71036000003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2535.83</v>
      </c>
      <c r="G38" s="192">
        <v>3498</v>
      </c>
      <c r="H38" s="125">
        <f>ROUND(G38*Valores!$C$2,2)</f>
        <v>104356.88</v>
      </c>
      <c r="I38" s="192">
        <v>202</v>
      </c>
      <c r="J38" s="125">
        <f>ROUND(I38*Valores!$C$2,2)</f>
        <v>6026.33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21458.01</v>
      </c>
      <c r="N38" s="125">
        <f t="shared" si="1"/>
        <v>0</v>
      </c>
      <c r="O38" s="125">
        <f>Valores!$C$12</f>
        <v>61174.44</v>
      </c>
      <c r="P38" s="125">
        <f>Valores!$D$5</f>
        <v>15250.78</v>
      </c>
      <c r="Q38" s="125">
        <v>0</v>
      </c>
      <c r="R38" s="125">
        <f>IF($F$4="NO",Valores!$C$47,Valores!$C$47/2)</f>
        <v>15943.246000000003</v>
      </c>
      <c r="S38" s="125">
        <f>Valores!$C$19</f>
        <v>14191.11</v>
      </c>
      <c r="T38" s="125">
        <f t="shared" si="7"/>
        <v>14191.11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13901.27</v>
      </c>
      <c r="AA38" s="125">
        <f>Valores!$C$25</f>
        <v>623.77</v>
      </c>
      <c r="AB38" s="214">
        <v>0</v>
      </c>
      <c r="AC38" s="125">
        <f t="shared" si="2"/>
        <v>0</v>
      </c>
      <c r="AD38" s="125">
        <f>Valores!$C$26</f>
        <v>623.77</v>
      </c>
      <c r="AE38" s="192">
        <v>0</v>
      </c>
      <c r="AF38" s="125">
        <f>ROUND(AE38*Valores!$C$2,2)</f>
        <v>0</v>
      </c>
      <c r="AG38" s="125">
        <f>ROUND(IF($F$4="NO",Valores!$C$63,Valores!$C$63/2),2)</f>
        <v>7131.28</v>
      </c>
      <c r="AH38" s="125">
        <f t="shared" si="5"/>
        <v>263216.71600000001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-28953.838760000002</v>
      </c>
      <c r="AO38" s="125">
        <f>AH38*-Valores!$C$72</f>
        <v>0</v>
      </c>
      <c r="AP38" s="125">
        <f>AH38*Valores!$C$73</f>
        <v>-11844.75222</v>
      </c>
      <c r="AQ38" s="125">
        <f>Valores!$C$100</f>
        <v>-554.86</v>
      </c>
      <c r="AR38" s="125">
        <f>IF($F$5=0,Valores!$C$101,(Valores!$C$101+$F$5*(Valores!$C$101)))</f>
        <v>-385</v>
      </c>
      <c r="AS38" s="125">
        <f t="shared" si="6"/>
        <v>221478.26502000002</v>
      </c>
      <c r="AT38" s="125">
        <f t="shared" si="0"/>
        <v>-28953.838760000002</v>
      </c>
      <c r="AU38" s="125">
        <f>AH38*Valores!$C$74</f>
        <v>-7106.8513320000002</v>
      </c>
      <c r="AV38" s="125">
        <f>AH38*Valores!$C$75</f>
        <v>-789.65014800000006</v>
      </c>
      <c r="AW38" s="125">
        <f t="shared" si="4"/>
        <v>226366.37576000002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2535.83</v>
      </c>
      <c r="G39" s="192">
        <v>3498</v>
      </c>
      <c r="H39" s="125">
        <f>ROUND(G39*Valores!$C$2,2)</f>
        <v>104356.88</v>
      </c>
      <c r="I39" s="192">
        <v>1209</v>
      </c>
      <c r="J39" s="125">
        <f>ROUND(I39*Valores!$C$2,2)</f>
        <v>36068.46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25964.33</v>
      </c>
      <c r="N39" s="125">
        <f t="shared" si="1"/>
        <v>0</v>
      </c>
      <c r="O39" s="125">
        <f>Valores!$C$12</f>
        <v>61174.44</v>
      </c>
      <c r="P39" s="125">
        <f>Valores!$D$5</f>
        <v>15250.78</v>
      </c>
      <c r="Q39" s="125">
        <v>0</v>
      </c>
      <c r="R39" s="125">
        <f>IF($F$4="NO",Valores!$C$47,Valores!$C$47/2)</f>
        <v>15943.246000000003</v>
      </c>
      <c r="S39" s="125">
        <f>Valores!$C$19</f>
        <v>14191.11</v>
      </c>
      <c r="T39" s="125">
        <f t="shared" si="7"/>
        <v>14191.11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13901.27</v>
      </c>
      <c r="AA39" s="125">
        <f>Valores!$C$25</f>
        <v>623.77</v>
      </c>
      <c r="AB39" s="214">
        <v>0</v>
      </c>
      <c r="AC39" s="125">
        <f t="shared" si="2"/>
        <v>0</v>
      </c>
      <c r="AD39" s="125">
        <f>Valores!$C$26</f>
        <v>623.77</v>
      </c>
      <c r="AE39" s="192">
        <v>0</v>
      </c>
      <c r="AF39" s="125">
        <f>ROUND(AE39*Valores!$C$2,2)</f>
        <v>0</v>
      </c>
      <c r="AG39" s="125">
        <f>ROUND(IF($F$4="NO",Valores!$C$63,Valores!$C$63/2),2)</f>
        <v>7131.28</v>
      </c>
      <c r="AH39" s="125">
        <f t="shared" si="5"/>
        <v>297765.16600000008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-32754.168260000009</v>
      </c>
      <c r="AO39" s="125">
        <f>AH39*-Valores!$C$72</f>
        <v>0</v>
      </c>
      <c r="AP39" s="125">
        <f>AH39*Valores!$C$73</f>
        <v>-13399.432470000003</v>
      </c>
      <c r="AQ39" s="125">
        <f>Valores!$C$100</f>
        <v>-554.86</v>
      </c>
      <c r="AR39" s="125">
        <f>IF($F$5=0,Valores!$C$101,(Valores!$C$101+$F$5*(Valores!$C$101)))</f>
        <v>-385</v>
      </c>
      <c r="AS39" s="125">
        <f t="shared" si="6"/>
        <v>250671.70527000006</v>
      </c>
      <c r="AT39" s="125">
        <f t="shared" si="0"/>
        <v>-32754.168260000009</v>
      </c>
      <c r="AU39" s="125">
        <f>AH39*Valores!$C$74</f>
        <v>-8039.6594820000018</v>
      </c>
      <c r="AV39" s="125">
        <f>AH39*Valores!$C$75</f>
        <v>-893.29549800000029</v>
      </c>
      <c r="AW39" s="125">
        <f t="shared" si="4"/>
        <v>256078.04276000007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2535.83</v>
      </c>
      <c r="G40" s="192">
        <v>3498</v>
      </c>
      <c r="H40" s="125">
        <f>ROUND(G40*Valores!$C$2,2)</f>
        <v>104356.88</v>
      </c>
      <c r="I40" s="192">
        <v>1209</v>
      </c>
      <c r="J40" s="125">
        <f>ROUND(I40*Valores!$C$2,2)</f>
        <v>36068.46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25964.33</v>
      </c>
      <c r="N40" s="125">
        <f t="shared" si="1"/>
        <v>0</v>
      </c>
      <c r="O40" s="125">
        <f>Valores!$C$12</f>
        <v>61174.44</v>
      </c>
      <c r="P40" s="125">
        <f>Valores!$D$5</f>
        <v>15250.78</v>
      </c>
      <c r="Q40" s="125">
        <v>0</v>
      </c>
      <c r="R40" s="125">
        <f>IF($F$4="NO",Valores!$C$47,Valores!$C$47/2)</f>
        <v>15943.246000000003</v>
      </c>
      <c r="S40" s="125">
        <f>Valores!$C$19</f>
        <v>14191.11</v>
      </c>
      <c r="T40" s="125">
        <f t="shared" si="7"/>
        <v>14191.11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13901.27</v>
      </c>
      <c r="AA40" s="125">
        <f>Valores!$C$25</f>
        <v>623.77</v>
      </c>
      <c r="AB40" s="214">
        <v>0</v>
      </c>
      <c r="AC40" s="125">
        <f t="shared" si="2"/>
        <v>0</v>
      </c>
      <c r="AD40" s="125">
        <f>Valores!$C$26</f>
        <v>623.77</v>
      </c>
      <c r="AE40" s="192">
        <v>0</v>
      </c>
      <c r="AF40" s="125">
        <f>ROUND(AE40*Valores!$C$2,2)</f>
        <v>0</v>
      </c>
      <c r="AG40" s="125">
        <f>ROUND(IF($F$4="NO",Valores!$C$63,Valores!$C$63/2),2)</f>
        <v>7131.28</v>
      </c>
      <c r="AH40" s="125">
        <f t="shared" si="5"/>
        <v>297765.16600000008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-32754.168260000009</v>
      </c>
      <c r="AO40" s="125">
        <f>AH40*-Valores!$C$72</f>
        <v>0</v>
      </c>
      <c r="AP40" s="125">
        <f>AH40*Valores!$C$73</f>
        <v>-13399.432470000003</v>
      </c>
      <c r="AQ40" s="125">
        <f>Valores!$C$100</f>
        <v>-554.86</v>
      </c>
      <c r="AR40" s="125">
        <f>IF($F$5=0,Valores!$C$101,(Valores!$C$101+$F$5*(Valores!$C$101)))</f>
        <v>-385</v>
      </c>
      <c r="AS40" s="125">
        <f t="shared" si="6"/>
        <v>250671.70527000006</v>
      </c>
      <c r="AT40" s="125">
        <f t="shared" si="0"/>
        <v>-32754.168260000009</v>
      </c>
      <c r="AU40" s="125">
        <f>AH40*Valores!$C$74</f>
        <v>-8039.6594820000018</v>
      </c>
      <c r="AV40" s="125">
        <f>AH40*Valores!$C$75</f>
        <v>-893.29549800000029</v>
      </c>
      <c r="AW40" s="125">
        <f t="shared" si="4"/>
        <v>256078.04276000007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3013.16</v>
      </c>
      <c r="G41" s="192">
        <v>2548</v>
      </c>
      <c r="H41" s="125">
        <f>ROUND(G41*Valores!$C$2,2)</f>
        <v>76015.25</v>
      </c>
      <c r="I41" s="192">
        <v>216</v>
      </c>
      <c r="J41" s="125">
        <f>ROUND(I41*Valores!$C$2,2)</f>
        <v>6443.99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16896.78</v>
      </c>
      <c r="N41" s="125">
        <f t="shared" si="1"/>
        <v>0</v>
      </c>
      <c r="O41" s="125">
        <f>Valores!$C$9</f>
        <v>32933</v>
      </c>
      <c r="P41" s="125">
        <f>Valores!$D$5</f>
        <v>15250.78</v>
      </c>
      <c r="Q41" s="125">
        <v>0</v>
      </c>
      <c r="R41" s="125">
        <f>IF($F$4="NO",Valores!$C$46,Valores!$C$46/2)</f>
        <v>12981.705</v>
      </c>
      <c r="S41" s="125">
        <f>Valores!$C$19</f>
        <v>14191.11</v>
      </c>
      <c r="T41" s="125">
        <f t="shared" si="7"/>
        <v>14191.11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6950.64</v>
      </c>
      <c r="AA41" s="125">
        <f>Valores!$C$25</f>
        <v>623.77</v>
      </c>
      <c r="AB41" s="214">
        <v>0</v>
      </c>
      <c r="AC41" s="125">
        <f t="shared" si="2"/>
        <v>0</v>
      </c>
      <c r="AD41" s="125">
        <f>Valores!$C$26</f>
        <v>623.77</v>
      </c>
      <c r="AE41" s="192">
        <v>0</v>
      </c>
      <c r="AF41" s="125">
        <f>ROUND(AE41*Valores!$C$2,2)</f>
        <v>0</v>
      </c>
      <c r="AG41" s="125">
        <f>ROUND(IF($F$4="NO",Valores!$C$63,Valores!$C$63/2),2)</f>
        <v>7131.28</v>
      </c>
      <c r="AH41" s="125">
        <f t="shared" si="5"/>
        <v>193055.23499999996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-21236.075849999994</v>
      </c>
      <c r="AO41" s="125">
        <f>AH41*-Valores!$C$72</f>
        <v>0</v>
      </c>
      <c r="AP41" s="125">
        <f>AH41*Valores!$C$73</f>
        <v>-8687.485574999997</v>
      </c>
      <c r="AQ41" s="125">
        <f>Valores!$C$100</f>
        <v>-554.86</v>
      </c>
      <c r="AR41" s="125">
        <f>IF($F$5=0,Valores!$C$101,(Valores!$C$101+$F$5*(Valores!$C$101)))</f>
        <v>-385</v>
      </c>
      <c r="AS41" s="125">
        <f t="shared" si="6"/>
        <v>162191.81357499998</v>
      </c>
      <c r="AT41" s="125">
        <f t="shared" si="0"/>
        <v>-21236.075849999994</v>
      </c>
      <c r="AU41" s="125">
        <f>AH41*Valores!$C$74</f>
        <v>-5212.4913449999985</v>
      </c>
      <c r="AV41" s="125">
        <f>AH41*Valores!$C$75</f>
        <v>-579.16570499999989</v>
      </c>
      <c r="AW41" s="125">
        <f t="shared" si="4"/>
        <v>166027.50209999995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3013.16</v>
      </c>
      <c r="G42" s="192">
        <v>2548</v>
      </c>
      <c r="H42" s="125">
        <f>ROUND(G42*Valores!$C$2,2)</f>
        <v>76015.25</v>
      </c>
      <c r="I42" s="192">
        <v>216</v>
      </c>
      <c r="J42" s="125">
        <f>ROUND(I42*Valores!$C$2,2)</f>
        <v>6443.99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16896.78</v>
      </c>
      <c r="N42" s="125">
        <f t="shared" si="1"/>
        <v>0</v>
      </c>
      <c r="O42" s="125">
        <f>Valores!$C$9</f>
        <v>32933</v>
      </c>
      <c r="P42" s="125">
        <f>Valores!$D$5</f>
        <v>15250.78</v>
      </c>
      <c r="Q42" s="125">
        <v>0</v>
      </c>
      <c r="R42" s="125">
        <f>IF($F$4="NO",Valores!$C$46,Valores!$C$46/2)</f>
        <v>12981.705</v>
      </c>
      <c r="S42" s="125">
        <f>Valores!$C$19</f>
        <v>14191.11</v>
      </c>
      <c r="T42" s="125">
        <f t="shared" si="7"/>
        <v>14191.11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6950.64</v>
      </c>
      <c r="AA42" s="125">
        <f>Valores!$C$25</f>
        <v>623.77</v>
      </c>
      <c r="AB42" s="214">
        <v>0</v>
      </c>
      <c r="AC42" s="125">
        <f t="shared" si="2"/>
        <v>0</v>
      </c>
      <c r="AD42" s="125">
        <f>Valores!$C$26</f>
        <v>623.77</v>
      </c>
      <c r="AE42" s="192">
        <v>0</v>
      </c>
      <c r="AF42" s="125">
        <f>ROUND(AE42*Valores!$C$2,2)</f>
        <v>0</v>
      </c>
      <c r="AG42" s="125">
        <f>ROUND(IF($F$4="NO",Valores!$C$63,Valores!$C$63/2),2)</f>
        <v>7131.28</v>
      </c>
      <c r="AH42" s="125">
        <f t="shared" si="5"/>
        <v>193055.23499999996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-21236.075849999994</v>
      </c>
      <c r="AO42" s="125">
        <f>AH42*-Valores!$C$72</f>
        <v>0</v>
      </c>
      <c r="AP42" s="125">
        <f>AH42*Valores!$C$73</f>
        <v>-8687.485574999997</v>
      </c>
      <c r="AQ42" s="125">
        <f>Valores!$C$100</f>
        <v>-554.86</v>
      </c>
      <c r="AR42" s="125">
        <f>IF($F$5=0,Valores!$C$101,(Valores!$C$101+$F$5*(Valores!$C$101)))</f>
        <v>-385</v>
      </c>
      <c r="AS42" s="125">
        <f t="shared" si="6"/>
        <v>162191.81357499998</v>
      </c>
      <c r="AT42" s="125">
        <f t="shared" si="0"/>
        <v>-21236.075849999994</v>
      </c>
      <c r="AU42" s="125">
        <f>AH42*Valores!$C$74</f>
        <v>-5212.4913449999985</v>
      </c>
      <c r="AV42" s="125">
        <f>AH42*Valores!$C$75</f>
        <v>-579.16570499999989</v>
      </c>
      <c r="AW42" s="125">
        <f t="shared" si="4"/>
        <v>166027.50209999995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2864</v>
      </c>
      <c r="G43" s="192">
        <v>2475</v>
      </c>
      <c r="H43" s="125">
        <f>ROUND(G43*Valores!$C$2,2)</f>
        <v>73837.42</v>
      </c>
      <c r="I43" s="192">
        <v>213</v>
      </c>
      <c r="J43" s="125">
        <f>ROUND(I43*Valores!$C$2,2)</f>
        <v>6354.49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16176.24</v>
      </c>
      <c r="N43" s="125">
        <f t="shared" si="1"/>
        <v>0</v>
      </c>
      <c r="O43" s="125">
        <f>Valores!$C$9</f>
        <v>32933</v>
      </c>
      <c r="P43" s="125">
        <f>Valores!$D$5</f>
        <v>15250.78</v>
      </c>
      <c r="Q43" s="125">
        <v>0</v>
      </c>
      <c r="R43" s="125">
        <f>IF($F$4="NO",Valores!$C$44,Valores!$C$44/2)</f>
        <v>10594.584000000001</v>
      </c>
      <c r="S43" s="125">
        <f>Valores!$C$19</f>
        <v>14191.11</v>
      </c>
      <c r="T43" s="125">
        <f t="shared" si="7"/>
        <v>14191.11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6950.64</v>
      </c>
      <c r="AA43" s="125">
        <f>Valores!$C$25</f>
        <v>623.77</v>
      </c>
      <c r="AB43" s="214">
        <v>0</v>
      </c>
      <c r="AC43" s="125">
        <f t="shared" si="2"/>
        <v>0</v>
      </c>
      <c r="AD43" s="125">
        <f>Valores!$C$26</f>
        <v>623.77</v>
      </c>
      <c r="AE43" s="192">
        <v>0</v>
      </c>
      <c r="AF43" s="125">
        <f>ROUND(AE43*Valores!$C$2,2)</f>
        <v>0</v>
      </c>
      <c r="AG43" s="125">
        <f>ROUND(IF($F$4="NO",Valores!$C$63,Valores!$C$63/2),2)</f>
        <v>7131.28</v>
      </c>
      <c r="AH43" s="125">
        <f t="shared" si="5"/>
        <v>187531.084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-20628.419239999999</v>
      </c>
      <c r="AO43" s="125">
        <f>AH43*-Valores!$C$72</f>
        <v>0</v>
      </c>
      <c r="AP43" s="125">
        <f>AH43*Valores!$C$73</f>
        <v>-8438.8987799999995</v>
      </c>
      <c r="AQ43" s="125">
        <f>Valores!$C$100</f>
        <v>-554.86</v>
      </c>
      <c r="AR43" s="125">
        <f>IF($F$5=0,Valores!$C$101,(Valores!$C$101+$F$5*(Valores!$C$101)))</f>
        <v>-385</v>
      </c>
      <c r="AS43" s="125">
        <f t="shared" si="6"/>
        <v>157523.90598000001</v>
      </c>
      <c r="AT43" s="125">
        <f t="shared" si="0"/>
        <v>-20628.419239999999</v>
      </c>
      <c r="AU43" s="125">
        <f>AH43*Valores!$C$74</f>
        <v>-5063.3392679999997</v>
      </c>
      <c r="AV43" s="125">
        <f>AH43*Valores!$C$75</f>
        <v>-562.59325200000001</v>
      </c>
      <c r="AW43" s="125">
        <f t="shared" si="4"/>
        <v>161276.73224000001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2148</v>
      </c>
      <c r="G44" s="192">
        <v>2471</v>
      </c>
      <c r="H44" s="125">
        <f>ROUND(G44*Valores!$C$2,2)</f>
        <v>73718.080000000002</v>
      </c>
      <c r="I44" s="192">
        <v>199</v>
      </c>
      <c r="J44" s="125">
        <f>ROUND(I44*Valores!$C$2,2)</f>
        <v>5936.83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15988.29</v>
      </c>
      <c r="N44" s="125">
        <f t="shared" si="1"/>
        <v>0</v>
      </c>
      <c r="O44" s="125">
        <f>Valores!$C$9</f>
        <v>32933</v>
      </c>
      <c r="P44" s="125">
        <f>Valores!$D$5</f>
        <v>15250.78</v>
      </c>
      <c r="Q44" s="125">
        <v>0</v>
      </c>
      <c r="R44" s="125">
        <f>IF($F$4="NO",Valores!$C$44,Valores!$C$44/2)</f>
        <v>10594.584000000001</v>
      </c>
      <c r="S44" s="125">
        <f>Valores!$C$19</f>
        <v>14191.11</v>
      </c>
      <c r="T44" s="125">
        <f t="shared" si="7"/>
        <v>14191.11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6950.64</v>
      </c>
      <c r="AA44" s="125">
        <f>Valores!$C$25</f>
        <v>623.77</v>
      </c>
      <c r="AB44" s="214">
        <v>0</v>
      </c>
      <c r="AC44" s="125">
        <f t="shared" si="2"/>
        <v>0</v>
      </c>
      <c r="AD44" s="125">
        <f>Valores!$C$26</f>
        <v>623.77</v>
      </c>
      <c r="AE44" s="192">
        <v>0</v>
      </c>
      <c r="AF44" s="125">
        <f>ROUND(AE44*Valores!$C$2,2)</f>
        <v>0</v>
      </c>
      <c r="AG44" s="125">
        <f>ROUND(IF($F$4="NO",Valores!$C$63,Valores!$C$63/2),2)</f>
        <v>7131.28</v>
      </c>
      <c r="AH44" s="125">
        <f t="shared" si="5"/>
        <v>186090.13399999999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-20469.91474</v>
      </c>
      <c r="AO44" s="125">
        <f>AH44*-Valores!$C$72</f>
        <v>0</v>
      </c>
      <c r="AP44" s="125">
        <f>AH44*Valores!$C$73</f>
        <v>-8374.0560299999997</v>
      </c>
      <c r="AQ44" s="125">
        <f>Valores!$C$100</f>
        <v>-554.86</v>
      </c>
      <c r="AR44" s="125">
        <f>IF($F$5=0,Valores!$C$101,(Valores!$C$101+$F$5*(Valores!$C$101)))</f>
        <v>-385</v>
      </c>
      <c r="AS44" s="125">
        <f t="shared" si="6"/>
        <v>156306.30322999999</v>
      </c>
      <c r="AT44" s="125">
        <f t="shared" si="0"/>
        <v>-20469.91474</v>
      </c>
      <c r="AU44" s="125">
        <f>AH44*Valores!$C$74</f>
        <v>-5024.433618</v>
      </c>
      <c r="AV44" s="125">
        <f>AH44*Valores!$C$75</f>
        <v>-558.27040199999999</v>
      </c>
      <c r="AW44" s="125">
        <f t="shared" si="4"/>
        <v>160037.51523999998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2535.83</v>
      </c>
      <c r="G45" s="192">
        <f>G39</f>
        <v>3498</v>
      </c>
      <c r="H45" s="125">
        <f>ROUND(G45*Valores!$C$2,2)</f>
        <v>104356.88</v>
      </c>
      <c r="I45" s="192">
        <f>I39</f>
        <v>1209</v>
      </c>
      <c r="J45" s="125">
        <f>ROUND(I45*Valores!$C$2,2)</f>
        <v>36068.46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25520.1</v>
      </c>
      <c r="N45" s="125">
        <f t="shared" si="1"/>
        <v>0</v>
      </c>
      <c r="O45" s="125">
        <f>O39</f>
        <v>61174.44</v>
      </c>
      <c r="P45" s="125">
        <f>Valores!$D$5</f>
        <v>15250.78</v>
      </c>
      <c r="Q45" s="125">
        <v>0</v>
      </c>
      <c r="R45" s="125">
        <f>IF($F$4="NO",Valores!$C$46,Valores!$C$46/2)</f>
        <v>12981.705</v>
      </c>
      <c r="S45" s="125">
        <f>S39</f>
        <v>14191.11</v>
      </c>
      <c r="T45" s="125">
        <f t="shared" si="7"/>
        <v>14191.11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13901.27</v>
      </c>
      <c r="AA45" s="125">
        <f>Valores!$C$25</f>
        <v>623.77</v>
      </c>
      <c r="AB45" s="214">
        <v>0</v>
      </c>
      <c r="AC45" s="125">
        <f t="shared" si="2"/>
        <v>0</v>
      </c>
      <c r="AD45" s="125">
        <f>Valores!$C$26</f>
        <v>623.77</v>
      </c>
      <c r="AE45" s="192">
        <v>0</v>
      </c>
      <c r="AF45" s="125">
        <f>ROUND(AE45*Valores!$C$2,2)</f>
        <v>0</v>
      </c>
      <c r="AG45" s="125">
        <f>ROUND(IF($F$4="NO",Valores!$C$63,Valores!$C$63/2),2)</f>
        <v>7131.28</v>
      </c>
      <c r="AH45" s="125">
        <f t="shared" si="5"/>
        <v>294359.39500000008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-32379.53345000001</v>
      </c>
      <c r="AO45" s="125">
        <f>AH45*-Valores!$C$72</f>
        <v>0</v>
      </c>
      <c r="AP45" s="125">
        <f>AH45*Valores!$C$73</f>
        <v>-13246.172775000003</v>
      </c>
      <c r="AQ45" s="125">
        <f>Valores!$C$100</f>
        <v>-554.86</v>
      </c>
      <c r="AR45" s="125">
        <f>IF($F$5=0,Valores!$C$101,(Valores!$C$101+$F$5*(Valores!$C$101)))</f>
        <v>-385</v>
      </c>
      <c r="AS45" s="125">
        <f t="shared" si="6"/>
        <v>247793.82877500006</v>
      </c>
      <c r="AT45" s="125">
        <f t="shared" si="0"/>
        <v>-32379.53345000001</v>
      </c>
      <c r="AU45" s="125">
        <f>AH45*Valores!$C$74</f>
        <v>-7947.7036650000018</v>
      </c>
      <c r="AV45" s="125">
        <f>AH45*Valores!$C$75</f>
        <v>-883.0781850000003</v>
      </c>
      <c r="AW45" s="125">
        <f t="shared" si="4"/>
        <v>253149.07970000006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15453.65</v>
      </c>
      <c r="G46" s="192">
        <f>G88+G304</f>
        <v>1997</v>
      </c>
      <c r="H46" s="125">
        <f>ROUND(G46*Valores!$C$2,2)</f>
        <v>59577.1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15372.16</v>
      </c>
      <c r="N46" s="125">
        <f t="shared" si="1"/>
        <v>0</v>
      </c>
      <c r="O46" s="125">
        <f>O88+O304</f>
        <v>38550.75</v>
      </c>
      <c r="P46" s="125">
        <f>Valores!$D$5</f>
        <v>15250.78</v>
      </c>
      <c r="Q46" s="125">
        <f>Q88+Q304</f>
        <v>13606.14</v>
      </c>
      <c r="R46" s="125">
        <f>R88+R304</f>
        <v>13259.224000000002</v>
      </c>
      <c r="S46" s="125">
        <f>S88+S304</f>
        <v>14191.11</v>
      </c>
      <c r="T46" s="125">
        <f t="shared" si="7"/>
        <v>14191.11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6950.64</v>
      </c>
      <c r="AA46" s="125">
        <f>Valores!$C$25</f>
        <v>623.77</v>
      </c>
      <c r="AB46" s="214">
        <v>0</v>
      </c>
      <c r="AC46" s="125">
        <f t="shared" si="2"/>
        <v>0</v>
      </c>
      <c r="AD46" s="125">
        <f>Valores!$C$26</f>
        <v>623.77</v>
      </c>
      <c r="AE46" s="192">
        <v>0</v>
      </c>
      <c r="AF46" s="125">
        <f>ROUND(AE46*Valores!$C$2,2)</f>
        <v>0</v>
      </c>
      <c r="AG46" s="125">
        <f>ROUND(IF($F$4="NO",Valores!$C$63,Valores!$C$63/2),2)</f>
        <v>7131.28</v>
      </c>
      <c r="AH46" s="125">
        <f t="shared" si="5"/>
        <v>200590.37399999998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-22064.941139999999</v>
      </c>
      <c r="AO46" s="125">
        <f>AH46*-Valores!$C$72</f>
        <v>0</v>
      </c>
      <c r="AP46" s="125">
        <f>AH46*Valores!$C$73</f>
        <v>-9026.5668299999979</v>
      </c>
      <c r="AQ46" s="125">
        <f>Valores!$C$100</f>
        <v>-554.86</v>
      </c>
      <c r="AR46" s="125">
        <f>IF($F$5=0,Valores!$C$101,(Valores!$C$101+$F$5*(Valores!$C$101)))</f>
        <v>-385</v>
      </c>
      <c r="AS46" s="125">
        <f t="shared" si="6"/>
        <v>168559.00602999999</v>
      </c>
      <c r="AT46" s="125">
        <f t="shared" si="0"/>
        <v>-22064.941139999999</v>
      </c>
      <c r="AU46" s="125">
        <f>AH46*Valores!$C$74</f>
        <v>-5415.9400979999991</v>
      </c>
      <c r="AV46" s="125">
        <f>AH46*Valores!$C$75</f>
        <v>-601.77112199999999</v>
      </c>
      <c r="AW46" s="125">
        <f t="shared" si="4"/>
        <v>172507.72163999997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17064.650000000001</v>
      </c>
      <c r="G47" s="192">
        <f>G55+G237</f>
        <v>2686</v>
      </c>
      <c r="H47" s="125">
        <f>ROUND(G47*Valores!$C$2,2)</f>
        <v>80132.240000000005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19152.259999999998</v>
      </c>
      <c r="N47" s="125">
        <f t="shared" si="1"/>
        <v>0</v>
      </c>
      <c r="O47" s="125">
        <f>O55+O237</f>
        <v>39003.440000000002</v>
      </c>
      <c r="P47" s="125">
        <f>Valores!$D$5</f>
        <v>15250.78</v>
      </c>
      <c r="Q47" s="125">
        <f>Q55+Q237</f>
        <v>13606.14</v>
      </c>
      <c r="R47" s="125">
        <f>R55+R237</f>
        <v>14384.458000000002</v>
      </c>
      <c r="S47" s="125">
        <f>S55+S237</f>
        <v>16100.37</v>
      </c>
      <c r="T47" s="125">
        <f t="shared" si="7"/>
        <v>16100.37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10188.34</v>
      </c>
      <c r="AA47" s="125">
        <f>AA55+AA237</f>
        <v>773.71</v>
      </c>
      <c r="AB47" s="214">
        <v>0</v>
      </c>
      <c r="AC47" s="125">
        <f t="shared" si="2"/>
        <v>0</v>
      </c>
      <c r="AD47" s="125">
        <f>Valores!$C$26</f>
        <v>623.77</v>
      </c>
      <c r="AE47" s="192">
        <v>0</v>
      </c>
      <c r="AF47" s="125">
        <f>ROUND(AE47*Valores!$C$2,2)</f>
        <v>0</v>
      </c>
      <c r="AG47" s="125">
        <f>AG55+AG237</f>
        <v>9983.7999999999993</v>
      </c>
      <c r="AH47" s="125">
        <f t="shared" si="5"/>
        <v>236263.95799999998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-25989.035379999998</v>
      </c>
      <c r="AO47" s="125">
        <f>AH47*-Valores!$C$72</f>
        <v>0</v>
      </c>
      <c r="AP47" s="125">
        <f>AH47*Valores!$C$73</f>
        <v>-10631.87811</v>
      </c>
      <c r="AQ47" s="125">
        <f>Valores!$C$100</f>
        <v>-554.86</v>
      </c>
      <c r="AR47" s="125">
        <f>IF($F$5=0,Valores!$C$101,(Valores!$C$101+$F$5*(Valores!$C$101)))</f>
        <v>-385</v>
      </c>
      <c r="AS47" s="125">
        <f t="shared" si="6"/>
        <v>198703.18450999999</v>
      </c>
      <c r="AT47" s="125">
        <f t="shared" si="0"/>
        <v>-25989.035379999998</v>
      </c>
      <c r="AU47" s="125">
        <f>AH47*Valores!$C$74</f>
        <v>-6379.1268659999996</v>
      </c>
      <c r="AV47" s="125">
        <f>AH47*Valores!$C$75</f>
        <v>-708.79187400000001</v>
      </c>
      <c r="AW47" s="125">
        <f t="shared" si="4"/>
        <v>203187.00387999997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3222</v>
      </c>
      <c r="G48" s="192">
        <v>2907</v>
      </c>
      <c r="H48" s="125">
        <f>ROUND(G48*Valores!$C$2,2)</f>
        <v>86725.4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17298.810000000001</v>
      </c>
      <c r="N48" s="125">
        <f t="shared" si="1"/>
        <v>0</v>
      </c>
      <c r="O48" s="125">
        <f>Valores!$C$9</f>
        <v>32933</v>
      </c>
      <c r="P48" s="125">
        <f>Valores!$D$5</f>
        <v>15250.78</v>
      </c>
      <c r="Q48" s="125">
        <f>Valores!$C$22</f>
        <v>13606.14</v>
      </c>
      <c r="R48" s="125">
        <f>IF($F$4="NO",Valores!$C$45,Valores!$C$45/2)</f>
        <v>11186.890000000001</v>
      </c>
      <c r="S48" s="125">
        <f>Valores!$C$19</f>
        <v>14191.11</v>
      </c>
      <c r="T48" s="125">
        <f t="shared" si="7"/>
        <v>14191.11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8340.76</v>
      </c>
      <c r="AA48" s="125">
        <f>Valores!$C$25</f>
        <v>623.77</v>
      </c>
      <c r="AB48" s="214">
        <v>0</v>
      </c>
      <c r="AC48" s="125">
        <f t="shared" si="2"/>
        <v>0</v>
      </c>
      <c r="AD48" s="125">
        <f>Valores!$C$26</f>
        <v>623.77</v>
      </c>
      <c r="AE48" s="192">
        <v>0</v>
      </c>
      <c r="AF48" s="125">
        <f>ROUND(AE48*Valores!$C$2,2)</f>
        <v>0</v>
      </c>
      <c r="AG48" s="125">
        <f>ROUND(IF($F$4="NO",Valores!$C$63,Valores!$C$63/2),2)</f>
        <v>7131.28</v>
      </c>
      <c r="AH48" s="125">
        <f t="shared" si="5"/>
        <v>211133.71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-23224.7081</v>
      </c>
      <c r="AO48" s="125">
        <f>AH48*-Valores!$C$72</f>
        <v>0</v>
      </c>
      <c r="AP48" s="125">
        <f>AH48*Valores!$C$73</f>
        <v>-9501.0169499999993</v>
      </c>
      <c r="AQ48" s="125">
        <f>Valores!$C$100</f>
        <v>-554.86</v>
      </c>
      <c r="AR48" s="125">
        <f>IF($F$5=0,Valores!$C$101,(Valores!$C$101+$F$5*(Valores!$C$101)))</f>
        <v>-385</v>
      </c>
      <c r="AS48" s="125">
        <f t="shared" si="6"/>
        <v>177468.12495</v>
      </c>
      <c r="AT48" s="125">
        <f t="shared" si="0"/>
        <v>-23224.7081</v>
      </c>
      <c r="AU48" s="125">
        <f>AH48*Valores!$C$74</f>
        <v>-5700.6101699999999</v>
      </c>
      <c r="AV48" s="125">
        <f>AH48*Valores!$C$75</f>
        <v>-633.40112999999997</v>
      </c>
      <c r="AW48" s="125">
        <f t="shared" si="4"/>
        <v>181574.99059999999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2625.33</v>
      </c>
      <c r="G49" s="192">
        <v>2622</v>
      </c>
      <c r="H49" s="125">
        <f>ROUND(G49*Valores!$C$2,2)</f>
        <v>78222.91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15933.94</v>
      </c>
      <c r="N49" s="125">
        <f t="shared" si="1"/>
        <v>0</v>
      </c>
      <c r="O49" s="125">
        <f>Valores!$C$9</f>
        <v>32933</v>
      </c>
      <c r="P49" s="125">
        <f>Valores!$D$5</f>
        <v>15250.78</v>
      </c>
      <c r="Q49" s="125">
        <f>Valores!$C$22</f>
        <v>13606.14</v>
      </c>
      <c r="R49" s="125">
        <f>IF($F$4="NO",Valores!$C$45,Valores!$C$45/2)</f>
        <v>11186.890000000001</v>
      </c>
      <c r="S49" s="125">
        <f>Valores!$C$19</f>
        <v>14191.11</v>
      </c>
      <c r="T49" s="125">
        <f t="shared" si="7"/>
        <v>14191.11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8340.76</v>
      </c>
      <c r="AA49" s="125">
        <f>Valores!$C$25</f>
        <v>623.77</v>
      </c>
      <c r="AB49" s="214">
        <v>0</v>
      </c>
      <c r="AC49" s="125">
        <f t="shared" si="2"/>
        <v>0</v>
      </c>
      <c r="AD49" s="125">
        <f>Valores!$C$26</f>
        <v>623.77</v>
      </c>
      <c r="AE49" s="192">
        <v>0</v>
      </c>
      <c r="AF49" s="125">
        <f>ROUND(AE49*Valores!$C$2,2)</f>
        <v>0</v>
      </c>
      <c r="AG49" s="125">
        <f>ROUND(IF($F$4="NO",Valores!$C$63,Valores!$C$63/2),2)</f>
        <v>7131.28</v>
      </c>
      <c r="AH49" s="125">
        <f t="shared" si="5"/>
        <v>200669.68000000002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-22073.664800000002</v>
      </c>
      <c r="AO49" s="125">
        <f>AH49*-Valores!$C$72</f>
        <v>0</v>
      </c>
      <c r="AP49" s="125">
        <f>AH49*Valores!$C$73</f>
        <v>-9030.1356000000014</v>
      </c>
      <c r="AQ49" s="125">
        <f>Valores!$C$100</f>
        <v>-554.86</v>
      </c>
      <c r="AR49" s="125">
        <f>IF($F$5=0,Valores!$C$101,(Valores!$C$101+$F$5*(Valores!$C$101)))</f>
        <v>-385</v>
      </c>
      <c r="AS49" s="125">
        <f t="shared" si="6"/>
        <v>168626.01960000003</v>
      </c>
      <c r="AT49" s="125">
        <f t="shared" si="0"/>
        <v>-22073.664800000002</v>
      </c>
      <c r="AU49" s="125">
        <f>AH49*Valores!$C$74</f>
        <v>-5418.0813600000001</v>
      </c>
      <c r="AV49" s="125">
        <f>AH49*Valores!$C$75</f>
        <v>-602.00904000000003</v>
      </c>
      <c r="AW49" s="125">
        <f t="shared" si="4"/>
        <v>172575.92480000001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2625.33</v>
      </c>
      <c r="G50" s="192">
        <v>2622</v>
      </c>
      <c r="H50" s="125">
        <f>ROUND(G50*Valores!$C$2,2)</f>
        <v>78222.91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15933.94</v>
      </c>
      <c r="N50" s="125">
        <f t="shared" si="1"/>
        <v>0</v>
      </c>
      <c r="O50" s="125">
        <f>Valores!$C$9</f>
        <v>32933</v>
      </c>
      <c r="P50" s="125">
        <f>Valores!$D$5</f>
        <v>15250.78</v>
      </c>
      <c r="Q50" s="125">
        <f>Valores!$C$22</f>
        <v>13606.14</v>
      </c>
      <c r="R50" s="125">
        <f>IF($F$4="NO",Valores!$C$45,Valores!$C$45/2)</f>
        <v>11186.890000000001</v>
      </c>
      <c r="S50" s="125">
        <f>Valores!$C$19</f>
        <v>14191.11</v>
      </c>
      <c r="T50" s="125">
        <f t="shared" si="7"/>
        <v>14191.11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8340.76</v>
      </c>
      <c r="AA50" s="125">
        <f>Valores!$C$25</f>
        <v>623.77</v>
      </c>
      <c r="AB50" s="214">
        <v>0</v>
      </c>
      <c r="AC50" s="125">
        <f t="shared" si="2"/>
        <v>0</v>
      </c>
      <c r="AD50" s="125">
        <f>Valores!$C$26</f>
        <v>623.77</v>
      </c>
      <c r="AE50" s="192">
        <v>0</v>
      </c>
      <c r="AF50" s="125">
        <f>ROUND(AE50*Valores!$C$2,2)</f>
        <v>0</v>
      </c>
      <c r="AG50" s="125">
        <f>ROUND(IF($F$4="NO",Valores!$C$63,Valores!$C$63/2),2)</f>
        <v>7131.28</v>
      </c>
      <c r="AH50" s="125">
        <f t="shared" si="5"/>
        <v>200669.68000000002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-22073.664800000002</v>
      </c>
      <c r="AO50" s="125">
        <f>AH50*-Valores!$C$72</f>
        <v>0</v>
      </c>
      <c r="AP50" s="125">
        <f>AH50*Valores!$C$73</f>
        <v>-9030.1356000000014</v>
      </c>
      <c r="AQ50" s="125">
        <f>Valores!$C$100</f>
        <v>-554.86</v>
      </c>
      <c r="AR50" s="125">
        <f>IF($F$5=0,Valores!$C$101,(Valores!$C$101+$F$5*(Valores!$C$101)))</f>
        <v>-385</v>
      </c>
      <c r="AS50" s="125">
        <f t="shared" si="6"/>
        <v>168626.01960000003</v>
      </c>
      <c r="AT50" s="125">
        <f t="shared" si="0"/>
        <v>-22073.664800000002</v>
      </c>
      <c r="AU50" s="125">
        <f>AH50*Valores!$C$74</f>
        <v>-5418.0813600000001</v>
      </c>
      <c r="AV50" s="125">
        <f>AH50*Valores!$C$75</f>
        <v>-602.00904000000003</v>
      </c>
      <c r="AW50" s="125">
        <f t="shared" si="4"/>
        <v>172575.92480000001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2386.66</v>
      </c>
      <c r="G51" s="192">
        <v>2278</v>
      </c>
      <c r="H51" s="125">
        <f>ROUND(G51*Valores!$C$2,2)</f>
        <v>67960.259999999995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14358.74</v>
      </c>
      <c r="N51" s="125">
        <f t="shared" si="1"/>
        <v>0</v>
      </c>
      <c r="O51" s="125">
        <f>Valores!$C$9</f>
        <v>32933</v>
      </c>
      <c r="P51" s="125">
        <f>Valores!$D$5</f>
        <v>15250.78</v>
      </c>
      <c r="Q51" s="125">
        <f>Valores!$C$22</f>
        <v>13606.14</v>
      </c>
      <c r="R51" s="125">
        <f>IF($F$4="NO",Valores!$C$45,Valores!$C$45/2)</f>
        <v>11186.890000000001</v>
      </c>
      <c r="S51" s="125">
        <f>Valores!$C$19</f>
        <v>14191.11</v>
      </c>
      <c r="T51" s="125">
        <f t="shared" si="7"/>
        <v>14191.11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8340.76</v>
      </c>
      <c r="AA51" s="125">
        <f>Valores!$C$25</f>
        <v>623.77</v>
      </c>
      <c r="AB51" s="214">
        <v>0</v>
      </c>
      <c r="AC51" s="125">
        <f t="shared" si="2"/>
        <v>0</v>
      </c>
      <c r="AD51" s="125">
        <f>Valores!$C$26</f>
        <v>623.77</v>
      </c>
      <c r="AE51" s="192">
        <v>0</v>
      </c>
      <c r="AF51" s="125">
        <f>ROUND(AE51*Valores!$C$2,2)</f>
        <v>0</v>
      </c>
      <c r="AG51" s="125">
        <f>ROUND(IF($F$4="NO",Valores!$C$63,Valores!$C$63/2),2)</f>
        <v>7131.28</v>
      </c>
      <c r="AH51" s="125">
        <f t="shared" si="5"/>
        <v>188593.16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-20745.247599999999</v>
      </c>
      <c r="AO51" s="125">
        <f>AH51*-Valores!$C$72</f>
        <v>0</v>
      </c>
      <c r="AP51" s="125">
        <f>AH51*Valores!$C$73</f>
        <v>-8486.6921999999995</v>
      </c>
      <c r="AQ51" s="125">
        <f>Valores!$C$100</f>
        <v>-554.86</v>
      </c>
      <c r="AR51" s="125">
        <f>IF($F$5=0,Valores!$C$101,(Valores!$C$101+$F$5*(Valores!$C$101)))</f>
        <v>-385</v>
      </c>
      <c r="AS51" s="125">
        <f t="shared" si="6"/>
        <v>158421.3602</v>
      </c>
      <c r="AT51" s="125">
        <f t="shared" si="0"/>
        <v>-20745.247599999999</v>
      </c>
      <c r="AU51" s="125">
        <f>AH51*Valores!$C$74</f>
        <v>-5092.0153200000004</v>
      </c>
      <c r="AV51" s="125">
        <f>AH51*Valores!$C$75</f>
        <v>-565.77948000000004</v>
      </c>
      <c r="AW51" s="125">
        <f t="shared" si="4"/>
        <v>162190.1176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2983.33</v>
      </c>
      <c r="G52" s="192">
        <v>3620</v>
      </c>
      <c r="H52" s="125">
        <f>ROUND(G52*Valores!$C$2,2)</f>
        <v>107996.55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21167.14</v>
      </c>
      <c r="N52" s="125">
        <f t="shared" si="1"/>
        <v>0</v>
      </c>
      <c r="O52" s="125">
        <f>Valores!$C$9</f>
        <v>32933</v>
      </c>
      <c r="P52" s="125">
        <f>Valores!$D$5</f>
        <v>15250.78</v>
      </c>
      <c r="Q52" s="125">
        <f>Valores!$C$22</f>
        <v>13606.14</v>
      </c>
      <c r="R52" s="125">
        <f>IF($F$4="NO",Valores!$C$47,Valores!$C$47/2)</f>
        <v>15943.246000000003</v>
      </c>
      <c r="S52" s="125">
        <f>Valores!$C$19</f>
        <v>14191.11</v>
      </c>
      <c r="T52" s="125">
        <f t="shared" si="7"/>
        <v>14191.11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13901.27</v>
      </c>
      <c r="AA52" s="125">
        <f>Valores!$C$25</f>
        <v>623.77</v>
      </c>
      <c r="AB52" s="214">
        <v>0</v>
      </c>
      <c r="AC52" s="125">
        <f t="shared" si="2"/>
        <v>0</v>
      </c>
      <c r="AD52" s="125">
        <f>Valores!$C$26</f>
        <v>623.77</v>
      </c>
      <c r="AE52" s="192">
        <v>0</v>
      </c>
      <c r="AF52" s="125">
        <f>ROUND(AE52*Valores!$C$2,2)</f>
        <v>0</v>
      </c>
      <c r="AG52" s="125">
        <f>ROUND(IF($F$4="NO",Valores!$C$63,Valores!$C$63/2),2)</f>
        <v>7131.28</v>
      </c>
      <c r="AH52" s="125">
        <f t="shared" si="5"/>
        <v>246351.386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-27098.652460000001</v>
      </c>
      <c r="AO52" s="125">
        <f>AH52*-Valores!$C$72</f>
        <v>0</v>
      </c>
      <c r="AP52" s="125">
        <f>AH52*Valores!$C$73</f>
        <v>-11085.81237</v>
      </c>
      <c r="AQ52" s="125">
        <f>Valores!$C$100</f>
        <v>-554.86</v>
      </c>
      <c r="AR52" s="125">
        <f>IF($F$5=0,Valores!$C$101,(Valores!$C$101+$F$5*(Valores!$C$101)))</f>
        <v>-385</v>
      </c>
      <c r="AS52" s="125">
        <f t="shared" si="6"/>
        <v>207227.06117</v>
      </c>
      <c r="AT52" s="125">
        <f t="shared" si="0"/>
        <v>-27098.652460000001</v>
      </c>
      <c r="AU52" s="125">
        <f>AH52*Valores!$C$74</f>
        <v>-6651.4874220000002</v>
      </c>
      <c r="AV52" s="125">
        <f>AH52*Valores!$C$75</f>
        <v>-739.05415800000003</v>
      </c>
      <c r="AW52" s="125">
        <f t="shared" si="4"/>
        <v>211862.19196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2983.33</v>
      </c>
      <c r="G53" s="192">
        <v>3560</v>
      </c>
      <c r="H53" s="125">
        <f>ROUND(G53*Valores!$C$2,2)</f>
        <v>106206.55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20898.64</v>
      </c>
      <c r="N53" s="125">
        <f t="shared" si="1"/>
        <v>0</v>
      </c>
      <c r="O53" s="125">
        <f>Valores!$C$9</f>
        <v>32933</v>
      </c>
      <c r="P53" s="125">
        <f>Valores!$D$5</f>
        <v>15250.78</v>
      </c>
      <c r="Q53" s="125">
        <v>0</v>
      </c>
      <c r="R53" s="125">
        <f>IF($F$4="NO",Valores!$C$47,Valores!$C$47/2)</f>
        <v>15943.246000000003</v>
      </c>
      <c r="S53" s="125">
        <f>Valores!$C$19</f>
        <v>14191.11</v>
      </c>
      <c r="T53" s="125">
        <f t="shared" si="7"/>
        <v>14191.11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13901.27</v>
      </c>
      <c r="AA53" s="125">
        <f>Valores!$C$25</f>
        <v>623.77</v>
      </c>
      <c r="AB53" s="214">
        <v>0</v>
      </c>
      <c r="AC53" s="125">
        <f t="shared" si="2"/>
        <v>0</v>
      </c>
      <c r="AD53" s="125">
        <f>Valores!$C$26</f>
        <v>623.77</v>
      </c>
      <c r="AE53" s="192">
        <v>0</v>
      </c>
      <c r="AF53" s="125">
        <f>ROUND(AE53*Valores!$C$2,2)</f>
        <v>0</v>
      </c>
      <c r="AG53" s="125">
        <f>ROUND(IF($F$4="NO",Valores!$C$63,Valores!$C$63/2),2)</f>
        <v>7131.28</v>
      </c>
      <c r="AH53" s="125">
        <f t="shared" si="5"/>
        <v>230686.74599999998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-25375.54206</v>
      </c>
      <c r="AO53" s="125">
        <f>AH53*-Valores!$C$72</f>
        <v>0</v>
      </c>
      <c r="AP53" s="125">
        <f>AH53*Valores!$C$73</f>
        <v>-10380.903569999999</v>
      </c>
      <c r="AQ53" s="125">
        <f>Valores!$C$100</f>
        <v>-554.86</v>
      </c>
      <c r="AR53" s="125">
        <f>IF($F$5=0,Valores!$C$101,(Valores!$C$101+$F$5*(Valores!$C$101)))</f>
        <v>-385</v>
      </c>
      <c r="AS53" s="125">
        <f t="shared" si="6"/>
        <v>193990.44036999997</v>
      </c>
      <c r="AT53" s="125">
        <f t="shared" si="0"/>
        <v>-25375.54206</v>
      </c>
      <c r="AU53" s="125">
        <f>AH53*Valores!$C$74</f>
        <v>-6228.5421419999993</v>
      </c>
      <c r="AV53" s="125">
        <f>AH53*Valores!$C$75</f>
        <v>-692.06023799999991</v>
      </c>
      <c r="AW53" s="125">
        <f t="shared" si="4"/>
        <v>198390.60155999998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2983.33</v>
      </c>
      <c r="G54" s="192">
        <v>3360</v>
      </c>
      <c r="H54" s="125">
        <f>ROUND(G54*Valores!$C$2,2)</f>
        <v>100239.89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20003.64</v>
      </c>
      <c r="N54" s="125">
        <f t="shared" si="1"/>
        <v>0</v>
      </c>
      <c r="O54" s="125">
        <f>Valores!$C$9</f>
        <v>32933</v>
      </c>
      <c r="P54" s="125">
        <f>Valores!$D$5</f>
        <v>15250.78</v>
      </c>
      <c r="Q54" s="125">
        <f>Valores!$C$22</f>
        <v>13606.14</v>
      </c>
      <c r="R54" s="125">
        <f>IF($F$4="NO",Valores!$C$47,Valores!$C$47/2)</f>
        <v>15943.246000000003</v>
      </c>
      <c r="S54" s="125">
        <f>Valores!$C$19</f>
        <v>14191.11</v>
      </c>
      <c r="T54" s="125">
        <f t="shared" si="7"/>
        <v>14191.11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13901.27</v>
      </c>
      <c r="AA54" s="125">
        <f>Valores!$C$25</f>
        <v>623.77</v>
      </c>
      <c r="AB54" s="214">
        <v>0</v>
      </c>
      <c r="AC54" s="125">
        <f t="shared" si="2"/>
        <v>0</v>
      </c>
      <c r="AD54" s="125">
        <f>Valores!$C$26</f>
        <v>623.77</v>
      </c>
      <c r="AE54" s="192">
        <v>0</v>
      </c>
      <c r="AF54" s="125">
        <f>ROUND(AE54*Valores!$C$2,2)</f>
        <v>0</v>
      </c>
      <c r="AG54" s="125">
        <f>ROUND(IF($F$4="NO",Valores!$C$63,Valores!$C$63/2),2)</f>
        <v>7131.28</v>
      </c>
      <c r="AH54" s="125">
        <f t="shared" si="5"/>
        <v>237431.22599999997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-26117.434859999998</v>
      </c>
      <c r="AO54" s="125">
        <f>AH54*-Valores!$C$72</f>
        <v>0</v>
      </c>
      <c r="AP54" s="125">
        <f>AH54*Valores!$C$73</f>
        <v>-10684.405169999998</v>
      </c>
      <c r="AQ54" s="125">
        <f>Valores!$C$100</f>
        <v>-554.86</v>
      </c>
      <c r="AR54" s="125">
        <f>IF($F$5=0,Valores!$C$101,(Valores!$C$101+$F$5*(Valores!$C$101)))</f>
        <v>-385</v>
      </c>
      <c r="AS54" s="125">
        <f t="shared" si="6"/>
        <v>199689.52596999996</v>
      </c>
      <c r="AT54" s="125">
        <f t="shared" si="0"/>
        <v>-26117.434859999998</v>
      </c>
      <c r="AU54" s="125">
        <f>AH54*Valores!$C$74</f>
        <v>-6410.6431019999991</v>
      </c>
      <c r="AV54" s="125">
        <f>AH54*Valores!$C$75</f>
        <v>-712.29367799999989</v>
      </c>
      <c r="AW54" s="125">
        <f t="shared" si="4"/>
        <v>204190.85435999997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2923.66</v>
      </c>
      <c r="G55" s="192">
        <v>2686</v>
      </c>
      <c r="H55" s="125">
        <f>ROUND(G55*Valores!$C$2,2)</f>
        <v>80132.240000000005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16265.09</v>
      </c>
      <c r="N55" s="125">
        <f t="shared" si="1"/>
        <v>0</v>
      </c>
      <c r="O55" s="125">
        <f>Valores!$C$9</f>
        <v>32933</v>
      </c>
      <c r="P55" s="125">
        <f>Valores!$D$5</f>
        <v>15250.78</v>
      </c>
      <c r="Q55" s="125">
        <f>Valores!$C$22</f>
        <v>13606.14</v>
      </c>
      <c r="R55" s="125">
        <f>IF($F$4="NO",Valores!$C$45,Valores!$C$45/2)</f>
        <v>11186.890000000001</v>
      </c>
      <c r="S55" s="125">
        <f>Valores!$C$19</f>
        <v>14191.11</v>
      </c>
      <c r="T55" s="125">
        <f t="shared" si="7"/>
        <v>14191.11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8340.76</v>
      </c>
      <c r="AA55" s="125">
        <f>Valores!$C$25</f>
        <v>623.77</v>
      </c>
      <c r="AB55" s="214">
        <v>0</v>
      </c>
      <c r="AC55" s="125">
        <f t="shared" si="2"/>
        <v>0</v>
      </c>
      <c r="AD55" s="125">
        <f>Valores!$C$26</f>
        <v>623.77</v>
      </c>
      <c r="AE55" s="192">
        <v>0</v>
      </c>
      <c r="AF55" s="125">
        <f>ROUND(AE55*Valores!$C$2,2)</f>
        <v>0</v>
      </c>
      <c r="AG55" s="125">
        <f>ROUND(IF($F$4="NO",Valores!$C$63,Valores!$C$63/2),2)</f>
        <v>7131.28</v>
      </c>
      <c r="AH55" s="125">
        <f t="shared" si="5"/>
        <v>203208.48999999996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-22352.933899999996</v>
      </c>
      <c r="AO55" s="125">
        <f>AH55*-Valores!$C$72</f>
        <v>0</v>
      </c>
      <c r="AP55" s="125">
        <f>AH55*Valores!$C$73</f>
        <v>-9144.3820499999983</v>
      </c>
      <c r="AQ55" s="125">
        <f>Valores!$C$100</f>
        <v>-554.86</v>
      </c>
      <c r="AR55" s="125">
        <f>IF($F$5=0,Valores!$C$101,(Valores!$C$101+$F$5*(Valores!$C$101)))</f>
        <v>-385</v>
      </c>
      <c r="AS55" s="125">
        <f t="shared" si="6"/>
        <v>170771.31404999996</v>
      </c>
      <c r="AT55" s="125">
        <f t="shared" si="0"/>
        <v>-22352.933899999996</v>
      </c>
      <c r="AU55" s="125">
        <f>AH55*Valores!$C$74</f>
        <v>-5486.6292299999986</v>
      </c>
      <c r="AV55" s="125">
        <f>AH55*Valores!$C$75</f>
        <v>-609.62546999999995</v>
      </c>
      <c r="AW55" s="125">
        <f t="shared" si="4"/>
        <v>174759.30139999997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2804.33</v>
      </c>
      <c r="G56" s="192">
        <v>2690</v>
      </c>
      <c r="H56" s="125">
        <f>ROUND(G56*Valores!$C$2,2)</f>
        <v>80251.58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16265.09</v>
      </c>
      <c r="N56" s="125">
        <f t="shared" si="1"/>
        <v>0</v>
      </c>
      <c r="O56" s="125">
        <f>Valores!$C$9</f>
        <v>32933</v>
      </c>
      <c r="P56" s="125">
        <f>Valores!$D$5</f>
        <v>15250.78</v>
      </c>
      <c r="Q56" s="125">
        <f>Valores!$C$22</f>
        <v>13606.14</v>
      </c>
      <c r="R56" s="125">
        <f>IF($F$4="NO",Valores!$C$45,Valores!$C$45/2)</f>
        <v>11186.890000000001</v>
      </c>
      <c r="S56" s="125">
        <f>Valores!$C$19</f>
        <v>14191.11</v>
      </c>
      <c r="T56" s="125">
        <f t="shared" si="7"/>
        <v>14191.11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8340.76</v>
      </c>
      <c r="AA56" s="125">
        <f>Valores!$C$25</f>
        <v>623.77</v>
      </c>
      <c r="AB56" s="214">
        <v>0</v>
      </c>
      <c r="AC56" s="125">
        <f t="shared" si="2"/>
        <v>0</v>
      </c>
      <c r="AD56" s="125">
        <f>Valores!$C$26</f>
        <v>623.77</v>
      </c>
      <c r="AE56" s="192">
        <v>94</v>
      </c>
      <c r="AF56" s="125">
        <f>ROUND(AE56*Valores!$C$2,2)</f>
        <v>2804.33</v>
      </c>
      <c r="AG56" s="125">
        <f>ROUND(IF($F$4="NO",Valores!$C$63,Valores!$C$63/2),2)</f>
        <v>7131.28</v>
      </c>
      <c r="AH56" s="125">
        <f t="shared" si="5"/>
        <v>206012.82999999996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-22661.411299999996</v>
      </c>
      <c r="AO56" s="125">
        <f>AH56*-Valores!$C$72</f>
        <v>0</v>
      </c>
      <c r="AP56" s="125">
        <f>AH56*Valores!$C$73</f>
        <v>-9270.5773499999978</v>
      </c>
      <c r="AQ56" s="125">
        <f>Valores!$C$100</f>
        <v>-554.86</v>
      </c>
      <c r="AR56" s="125">
        <f>IF($F$5=0,Valores!$C$101,(Valores!$C$101+$F$5*(Valores!$C$101)))</f>
        <v>-385</v>
      </c>
      <c r="AS56" s="125">
        <f t="shared" si="6"/>
        <v>173140.98134999996</v>
      </c>
      <c r="AT56" s="125">
        <f t="shared" si="0"/>
        <v>-22661.411299999996</v>
      </c>
      <c r="AU56" s="125">
        <f>AH56*Valores!$C$74</f>
        <v>-5562.3464099999992</v>
      </c>
      <c r="AV56" s="125">
        <f>AH56*Valores!$C$75</f>
        <v>-618.03848999999991</v>
      </c>
      <c r="AW56" s="125">
        <f t="shared" si="4"/>
        <v>177171.03379999998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2774.5</v>
      </c>
      <c r="G57" s="192">
        <v>2547</v>
      </c>
      <c r="H57" s="125">
        <f>ROUND(G57*Valores!$C$2,2)</f>
        <v>75985.42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15620.69</v>
      </c>
      <c r="N57" s="125">
        <f t="shared" si="1"/>
        <v>0</v>
      </c>
      <c r="O57" s="125">
        <f>Valores!$C$9</f>
        <v>32933</v>
      </c>
      <c r="P57" s="125">
        <f>Valores!$D$5</f>
        <v>15250.78</v>
      </c>
      <c r="Q57" s="125">
        <f>Valores!$C$22</f>
        <v>13606.14</v>
      </c>
      <c r="R57" s="125">
        <f>IF($F$4="NO",Valores!$C$45,Valores!$C$45/2)</f>
        <v>11186.890000000001</v>
      </c>
      <c r="S57" s="125">
        <f>Valores!$C$19</f>
        <v>14191.11</v>
      </c>
      <c r="T57" s="125">
        <f t="shared" si="7"/>
        <v>14191.11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8340.76</v>
      </c>
      <c r="AA57" s="125">
        <f>Valores!$C$25</f>
        <v>623.77</v>
      </c>
      <c r="AB57" s="214">
        <v>0</v>
      </c>
      <c r="AC57" s="125">
        <f t="shared" si="2"/>
        <v>0</v>
      </c>
      <c r="AD57" s="125">
        <f>Valores!$C$26</f>
        <v>623.77</v>
      </c>
      <c r="AE57" s="192">
        <v>0</v>
      </c>
      <c r="AF57" s="125">
        <f>ROUND(AE57*Valores!$C$2,2)</f>
        <v>0</v>
      </c>
      <c r="AG57" s="125">
        <f>ROUND(IF($F$4="NO",Valores!$C$63,Valores!$C$63/2),2)</f>
        <v>7131.28</v>
      </c>
      <c r="AH57" s="125">
        <f t="shared" si="5"/>
        <v>198268.11000000002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-21809.492100000003</v>
      </c>
      <c r="AO57" s="125">
        <f>AH57*-Valores!$C$72</f>
        <v>0</v>
      </c>
      <c r="AP57" s="125">
        <f>AH57*Valores!$C$73</f>
        <v>-8922.06495</v>
      </c>
      <c r="AQ57" s="125">
        <f>Valores!$C$100</f>
        <v>-554.86</v>
      </c>
      <c r="AR57" s="125">
        <f>IF($F$5=0,Valores!$C$101,(Valores!$C$101+$F$5*(Valores!$C$101)))</f>
        <v>-385</v>
      </c>
      <c r="AS57" s="125">
        <f t="shared" si="6"/>
        <v>166596.69295</v>
      </c>
      <c r="AT57" s="125">
        <f t="shared" si="0"/>
        <v>-21809.492100000003</v>
      </c>
      <c r="AU57" s="125">
        <f>AH57*Valores!$C$74</f>
        <v>-5353.2389700000003</v>
      </c>
      <c r="AV57" s="125">
        <f>AH57*Valores!$C$75</f>
        <v>-594.80433000000005</v>
      </c>
      <c r="AW57" s="125">
        <f t="shared" si="4"/>
        <v>170510.57460000002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2655.16</v>
      </c>
      <c r="G58" s="192">
        <v>2551</v>
      </c>
      <c r="H58" s="125">
        <f>ROUND(G58*Valores!$C$2,2)</f>
        <v>76104.75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15620.69</v>
      </c>
      <c r="N58" s="125">
        <f t="shared" si="1"/>
        <v>0</v>
      </c>
      <c r="O58" s="125">
        <f>Valores!$C$9</f>
        <v>32933</v>
      </c>
      <c r="P58" s="125">
        <f>Valores!$D$5</f>
        <v>15250.78</v>
      </c>
      <c r="Q58" s="125">
        <f>Valores!$C$22</f>
        <v>13606.14</v>
      </c>
      <c r="R58" s="125">
        <f>IF($F$4="NO",Valores!$C$45,Valores!$C$45/2)</f>
        <v>11186.890000000001</v>
      </c>
      <c r="S58" s="125">
        <f>Valores!$C$19</f>
        <v>14191.11</v>
      </c>
      <c r="T58" s="125">
        <f t="shared" si="7"/>
        <v>14191.11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8340.76</v>
      </c>
      <c r="AA58" s="125">
        <f>Valores!$C$25</f>
        <v>623.77</v>
      </c>
      <c r="AB58" s="214">
        <v>0</v>
      </c>
      <c r="AC58" s="125">
        <f t="shared" si="2"/>
        <v>0</v>
      </c>
      <c r="AD58" s="125">
        <f>Valores!$C$26</f>
        <v>623.77</v>
      </c>
      <c r="AE58" s="192">
        <v>94</v>
      </c>
      <c r="AF58" s="125">
        <f>ROUND(AE58*Valores!$C$2,2)</f>
        <v>2804.33</v>
      </c>
      <c r="AG58" s="125">
        <f>ROUND(IF($F$4="NO",Valores!$C$63,Valores!$C$63/2),2)</f>
        <v>7131.28</v>
      </c>
      <c r="AH58" s="125">
        <f t="shared" si="5"/>
        <v>201072.43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-22117.9673</v>
      </c>
      <c r="AO58" s="125">
        <f>AH58*-Valores!$C$72</f>
        <v>0</v>
      </c>
      <c r="AP58" s="125">
        <f>AH58*Valores!$C$73</f>
        <v>-9048.2593499999984</v>
      </c>
      <c r="AQ58" s="125">
        <f>Valores!$C$100</f>
        <v>-554.86</v>
      </c>
      <c r="AR58" s="125">
        <f>IF($F$5=0,Valores!$C$101,(Valores!$C$101+$F$5*(Valores!$C$101)))</f>
        <v>-385</v>
      </c>
      <c r="AS58" s="125">
        <f t="shared" si="6"/>
        <v>168966.34334999998</v>
      </c>
      <c r="AT58" s="125">
        <f t="shared" si="0"/>
        <v>-22117.9673</v>
      </c>
      <c r="AU58" s="125">
        <f>AH58*Valores!$C$74</f>
        <v>-5428.95561</v>
      </c>
      <c r="AV58" s="125">
        <f>AH58*Valores!$C$75</f>
        <v>-603.21729000000005</v>
      </c>
      <c r="AW58" s="125">
        <f t="shared" si="4"/>
        <v>172922.2898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2655.16</v>
      </c>
      <c r="G59" s="192">
        <v>2251</v>
      </c>
      <c r="H59" s="125">
        <f>ROUND(G59*Valores!$C$2,2)</f>
        <v>67154.759999999995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14278.19</v>
      </c>
      <c r="N59" s="125">
        <f t="shared" si="1"/>
        <v>0</v>
      </c>
      <c r="O59" s="125">
        <f>Valores!$C$9</f>
        <v>32933</v>
      </c>
      <c r="P59" s="125">
        <f>Valores!$D$5</f>
        <v>15250.78</v>
      </c>
      <c r="Q59" s="125">
        <f>Valores!$C$22</f>
        <v>13606.14</v>
      </c>
      <c r="R59" s="125">
        <f>IF($F$4="NO",Valores!$C$45,Valores!$C$45/2)</f>
        <v>11186.890000000001</v>
      </c>
      <c r="S59" s="125">
        <f>Valores!$C$19</f>
        <v>14191.11</v>
      </c>
      <c r="T59" s="125">
        <f t="shared" si="7"/>
        <v>14191.11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8340.76</v>
      </c>
      <c r="AA59" s="125">
        <f>Valores!$C$25</f>
        <v>623.77</v>
      </c>
      <c r="AB59" s="214">
        <v>0</v>
      </c>
      <c r="AC59" s="125">
        <f t="shared" si="2"/>
        <v>0</v>
      </c>
      <c r="AD59" s="125">
        <f>Valores!$C$26</f>
        <v>623.77</v>
      </c>
      <c r="AE59" s="192">
        <v>0</v>
      </c>
      <c r="AF59" s="125">
        <f>ROUND(AE59*Valores!$C$2,2)</f>
        <v>0</v>
      </c>
      <c r="AG59" s="125">
        <f>ROUND(IF($F$4="NO",Valores!$C$63,Valores!$C$63/2),2)</f>
        <v>7131.28</v>
      </c>
      <c r="AH59" s="125">
        <f t="shared" si="5"/>
        <v>187975.61000000002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-20677.3171</v>
      </c>
      <c r="AO59" s="125">
        <f>AH59*-Valores!$C$72</f>
        <v>0</v>
      </c>
      <c r="AP59" s="125">
        <f>AH59*Valores!$C$73</f>
        <v>-8458.9024499999996</v>
      </c>
      <c r="AQ59" s="125">
        <f>Valores!$C$100</f>
        <v>-554.86</v>
      </c>
      <c r="AR59" s="125">
        <f>IF($F$5=0,Valores!$C$101,(Valores!$C$101+$F$5*(Valores!$C$101)))</f>
        <v>-385</v>
      </c>
      <c r="AS59" s="125">
        <f t="shared" si="6"/>
        <v>157899.53045000002</v>
      </c>
      <c r="AT59" s="125">
        <f t="shared" si="0"/>
        <v>-20677.3171</v>
      </c>
      <c r="AU59" s="125">
        <f>AH59*Valores!$C$74</f>
        <v>-5075.3414700000003</v>
      </c>
      <c r="AV59" s="125">
        <f>AH59*Valores!$C$75</f>
        <v>-563.92683000000011</v>
      </c>
      <c r="AW59" s="125">
        <f t="shared" si="4"/>
        <v>161659.0246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2535.83</v>
      </c>
      <c r="G60" s="192">
        <v>2255</v>
      </c>
      <c r="H60" s="125">
        <f>ROUND(G60*Valores!$C$2,2)</f>
        <v>67274.09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14278.19</v>
      </c>
      <c r="N60" s="125">
        <f t="shared" si="1"/>
        <v>0</v>
      </c>
      <c r="O60" s="125">
        <f>Valores!$C$9</f>
        <v>32933</v>
      </c>
      <c r="P60" s="125">
        <f>Valores!$D$5</f>
        <v>15250.78</v>
      </c>
      <c r="Q60" s="125">
        <f>Valores!$C$22</f>
        <v>13606.14</v>
      </c>
      <c r="R60" s="125">
        <f>IF($F$4="NO",Valores!$C$45,Valores!$C$45/2)</f>
        <v>11186.890000000001</v>
      </c>
      <c r="S60" s="125">
        <f>Valores!$C$19</f>
        <v>14191.11</v>
      </c>
      <c r="T60" s="125">
        <f t="shared" si="7"/>
        <v>14191.11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8340.76</v>
      </c>
      <c r="AA60" s="125">
        <f>Valores!$C$25</f>
        <v>623.77</v>
      </c>
      <c r="AB60" s="214">
        <v>0</v>
      </c>
      <c r="AC60" s="125">
        <f t="shared" si="2"/>
        <v>0</v>
      </c>
      <c r="AD60" s="125">
        <f>Valores!$C$26</f>
        <v>623.77</v>
      </c>
      <c r="AE60" s="192">
        <v>94</v>
      </c>
      <c r="AF60" s="125">
        <f>ROUND(AE60*Valores!$C$2,2)</f>
        <v>2804.33</v>
      </c>
      <c r="AG60" s="125">
        <f>ROUND(IF($F$4="NO",Valores!$C$63,Valores!$C$63/2),2)</f>
        <v>7131.28</v>
      </c>
      <c r="AH60" s="125">
        <f t="shared" si="5"/>
        <v>190779.94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-20985.793399999999</v>
      </c>
      <c r="AO60" s="125">
        <f>AH60*-Valores!$C$72</f>
        <v>0</v>
      </c>
      <c r="AP60" s="125">
        <f>AH60*Valores!$C$73</f>
        <v>-8585.0972999999994</v>
      </c>
      <c r="AQ60" s="125">
        <f>Valores!$C$100</f>
        <v>-554.86</v>
      </c>
      <c r="AR60" s="125">
        <f>IF($F$5=0,Valores!$C$101,(Valores!$C$101+$F$5*(Valores!$C$101)))</f>
        <v>-385</v>
      </c>
      <c r="AS60" s="125">
        <f t="shared" si="6"/>
        <v>160269.1893</v>
      </c>
      <c r="AT60" s="125">
        <f t="shared" si="0"/>
        <v>-20985.793399999999</v>
      </c>
      <c r="AU60" s="125">
        <f>AH60*Valores!$C$74</f>
        <v>-5151.0583800000004</v>
      </c>
      <c r="AV60" s="125">
        <f>AH60*Valores!$C$75</f>
        <v>-572.33982000000003</v>
      </c>
      <c r="AW60" s="125">
        <f t="shared" si="4"/>
        <v>164070.74840000001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2983.33</v>
      </c>
      <c r="G61" s="192">
        <v>3180</v>
      </c>
      <c r="H61" s="125">
        <f>ROUND(G61*Valores!$C$2,2)</f>
        <v>94869.89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18842.75</v>
      </c>
      <c r="N61" s="125">
        <f t="shared" si="1"/>
        <v>0</v>
      </c>
      <c r="O61" s="125">
        <f>Valores!$C$9</f>
        <v>32933</v>
      </c>
      <c r="P61" s="125">
        <f>Valores!$D$5</f>
        <v>15250.78</v>
      </c>
      <c r="Q61" s="125">
        <f>Valores!$C$22</f>
        <v>13606.14</v>
      </c>
      <c r="R61" s="125">
        <f>IF($F$4="NO",Valores!$C$48,Valores!$C$48/2)</f>
        <v>13574.011000000002</v>
      </c>
      <c r="S61" s="125">
        <f>Valores!$C$19</f>
        <v>14191.11</v>
      </c>
      <c r="T61" s="125">
        <f t="shared" si="7"/>
        <v>14191.11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8340.76</v>
      </c>
      <c r="AA61" s="125">
        <f>Valores!$C$25</f>
        <v>623.77</v>
      </c>
      <c r="AB61" s="214">
        <v>0</v>
      </c>
      <c r="AC61" s="125">
        <f t="shared" si="2"/>
        <v>0</v>
      </c>
      <c r="AD61" s="125">
        <f>Valores!$C$26</f>
        <v>623.77</v>
      </c>
      <c r="AE61" s="192">
        <v>0</v>
      </c>
      <c r="AF61" s="125">
        <f>ROUND(AE61*Valores!$C$2,2)</f>
        <v>0</v>
      </c>
      <c r="AG61" s="125">
        <f>ROUND(IF($F$4="NO",Valores!$C$63,Valores!$C$63/2),2)</f>
        <v>7131.28</v>
      </c>
      <c r="AH61" s="125">
        <f t="shared" si="5"/>
        <v>222970.59099999999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-24526.765009999999</v>
      </c>
      <c r="AO61" s="125">
        <f>AH61*-Valores!$C$72</f>
        <v>0</v>
      </c>
      <c r="AP61" s="125">
        <f>AH61*Valores!$C$73</f>
        <v>-10033.676594999999</v>
      </c>
      <c r="AQ61" s="125">
        <f>Valores!$C$100</f>
        <v>-554.86</v>
      </c>
      <c r="AR61" s="125">
        <f>IF($F$5=0,Valores!$C$101,(Valores!$C$101+$F$5*(Valores!$C$101)))</f>
        <v>-385</v>
      </c>
      <c r="AS61" s="125">
        <f t="shared" si="6"/>
        <v>187470.28939499997</v>
      </c>
      <c r="AT61" s="125">
        <f t="shared" si="0"/>
        <v>-24526.765009999999</v>
      </c>
      <c r="AU61" s="125">
        <f>AH61*Valores!$C$74</f>
        <v>-6020.2059569999992</v>
      </c>
      <c r="AV61" s="125">
        <f>AH61*Valores!$C$75</f>
        <v>-668.91177299999993</v>
      </c>
      <c r="AW61" s="125">
        <f t="shared" si="4"/>
        <v>191754.70825999998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2476.16</v>
      </c>
      <c r="G62" s="192">
        <v>2352</v>
      </c>
      <c r="H62" s="125">
        <f>ROUND(G62*Valores!$C$2,2)</f>
        <v>70167.92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14703.31</v>
      </c>
      <c r="N62" s="125">
        <f t="shared" si="1"/>
        <v>0</v>
      </c>
      <c r="O62" s="125">
        <f>Valores!$C$9</f>
        <v>32933</v>
      </c>
      <c r="P62" s="125">
        <f>Valores!$D$5</f>
        <v>15250.78</v>
      </c>
      <c r="Q62" s="125">
        <f>Valores!$C$22</f>
        <v>13606.14</v>
      </c>
      <c r="R62" s="125">
        <f>IF($F$4="NO",Valores!$C$45,Valores!$C$45/2)</f>
        <v>11186.890000000001</v>
      </c>
      <c r="S62" s="125">
        <f>Valores!$C$19</f>
        <v>14191.11</v>
      </c>
      <c r="T62" s="125">
        <f t="shared" si="7"/>
        <v>14191.11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8340.76</v>
      </c>
      <c r="AA62" s="125">
        <f>Valores!$C$25</f>
        <v>623.77</v>
      </c>
      <c r="AB62" s="214">
        <v>0</v>
      </c>
      <c r="AC62" s="125">
        <f t="shared" si="2"/>
        <v>0</v>
      </c>
      <c r="AD62" s="125">
        <f>Valores!$C$26</f>
        <v>623.77</v>
      </c>
      <c r="AE62" s="192">
        <v>0</v>
      </c>
      <c r="AF62" s="125">
        <f>ROUND(AE62*Valores!$C$2,2)</f>
        <v>0</v>
      </c>
      <c r="AG62" s="125">
        <f>ROUND(IF($F$4="NO",Valores!$C$63,Valores!$C$63/2),2)</f>
        <v>7131.28</v>
      </c>
      <c r="AH62" s="125">
        <f t="shared" si="5"/>
        <v>191234.88999999998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-21035.837899999999</v>
      </c>
      <c r="AO62" s="125">
        <f>AH62*-Valores!$C$72</f>
        <v>0</v>
      </c>
      <c r="AP62" s="125">
        <f>AH62*Valores!$C$73</f>
        <v>-8605.5700499999984</v>
      </c>
      <c r="AQ62" s="125">
        <f>Valores!$C$100</f>
        <v>-554.86</v>
      </c>
      <c r="AR62" s="125">
        <f>IF($F$5=0,Valores!$C$101,(Valores!$C$101+$F$5*(Valores!$C$101)))</f>
        <v>-385</v>
      </c>
      <c r="AS62" s="125">
        <f t="shared" si="6"/>
        <v>160653.62204999998</v>
      </c>
      <c r="AT62" s="125">
        <f t="shared" si="0"/>
        <v>-21035.837899999999</v>
      </c>
      <c r="AU62" s="125">
        <f>AH62*Valores!$C$74</f>
        <v>-5163.3420299999998</v>
      </c>
      <c r="AV62" s="125">
        <f>AH62*Valores!$C$75</f>
        <v>-573.70466999999996</v>
      </c>
      <c r="AW62" s="125">
        <f t="shared" si="4"/>
        <v>164462.00539999999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2416.5</v>
      </c>
      <c r="G63" s="192">
        <v>2354</v>
      </c>
      <c r="H63" s="125">
        <f>ROUND(G63*Valores!$C$2,2)</f>
        <v>70227.59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14703.31</v>
      </c>
      <c r="N63" s="125">
        <f t="shared" si="1"/>
        <v>0</v>
      </c>
      <c r="O63" s="125">
        <f>Valores!$C$9</f>
        <v>32933</v>
      </c>
      <c r="P63" s="125">
        <f>Valores!$D$5</f>
        <v>15250.78</v>
      </c>
      <c r="Q63" s="125">
        <f>Valores!$C$22</f>
        <v>13606.14</v>
      </c>
      <c r="R63" s="125">
        <f>IF($F$4="NO",Valores!$C$45,Valores!$C$45/2)</f>
        <v>11186.890000000001</v>
      </c>
      <c r="S63" s="125">
        <f>Valores!$C$19</f>
        <v>14191.11</v>
      </c>
      <c r="T63" s="125">
        <f t="shared" si="7"/>
        <v>14191.11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8340.76</v>
      </c>
      <c r="AA63" s="125">
        <f>Valores!$C$25</f>
        <v>623.77</v>
      </c>
      <c r="AB63" s="214">
        <v>0</v>
      </c>
      <c r="AC63" s="125">
        <f t="shared" si="2"/>
        <v>0</v>
      </c>
      <c r="AD63" s="125">
        <f>Valores!$C$26</f>
        <v>623.77</v>
      </c>
      <c r="AE63" s="192">
        <v>94</v>
      </c>
      <c r="AF63" s="125">
        <f>ROUND(AE63*Valores!$C$2,2)</f>
        <v>2804.33</v>
      </c>
      <c r="AG63" s="125">
        <f>ROUND(IF($F$4="NO",Valores!$C$63,Valores!$C$63/2),2)</f>
        <v>7131.28</v>
      </c>
      <c r="AH63" s="125">
        <f t="shared" si="5"/>
        <v>194039.22999999998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-21344.315299999998</v>
      </c>
      <c r="AO63" s="125">
        <f>AH63*-Valores!$C$72</f>
        <v>0</v>
      </c>
      <c r="AP63" s="125">
        <f>AH63*Valores!$C$73</f>
        <v>-8731.7653499999997</v>
      </c>
      <c r="AQ63" s="125">
        <f>Valores!$C$100</f>
        <v>-554.86</v>
      </c>
      <c r="AR63" s="125">
        <f>IF($F$5=0,Valores!$C$101,(Valores!$C$101+$F$5*(Valores!$C$101)))</f>
        <v>-385</v>
      </c>
      <c r="AS63" s="125">
        <f t="shared" si="6"/>
        <v>163023.28934999998</v>
      </c>
      <c r="AT63" s="125">
        <f t="shared" si="0"/>
        <v>-21344.315299999998</v>
      </c>
      <c r="AU63" s="125">
        <f>AH63*Valores!$C$74</f>
        <v>-5239.0592099999994</v>
      </c>
      <c r="AV63" s="125">
        <f>AH63*Valores!$C$75</f>
        <v>-582.11768999999993</v>
      </c>
      <c r="AW63" s="125">
        <f t="shared" si="4"/>
        <v>166873.73779999997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2416.5</v>
      </c>
      <c r="G64" s="192">
        <v>2094</v>
      </c>
      <c r="H64" s="125">
        <f>ROUND(G64*Valores!$C$2,2)</f>
        <v>62470.93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13539.81</v>
      </c>
      <c r="N64" s="125">
        <f t="shared" si="1"/>
        <v>0</v>
      </c>
      <c r="O64" s="125">
        <f>Valores!$C$9</f>
        <v>32933</v>
      </c>
      <c r="P64" s="125">
        <f>Valores!$D$5</f>
        <v>15250.78</v>
      </c>
      <c r="Q64" s="125">
        <f>Valores!$C$22</f>
        <v>13606.14</v>
      </c>
      <c r="R64" s="125">
        <f>IF($F$4="NO",Valores!$C$45,Valores!$C$45/2)</f>
        <v>11186.890000000001</v>
      </c>
      <c r="S64" s="125">
        <f>Valores!$C$19</f>
        <v>14191.11</v>
      </c>
      <c r="T64" s="125">
        <f t="shared" si="7"/>
        <v>14191.11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8340.76</v>
      </c>
      <c r="AA64" s="125">
        <f>Valores!$C$25</f>
        <v>623.77</v>
      </c>
      <c r="AB64" s="214">
        <v>0</v>
      </c>
      <c r="AC64" s="125">
        <f t="shared" si="2"/>
        <v>0</v>
      </c>
      <c r="AD64" s="125">
        <f>Valores!$C$26</f>
        <v>623.77</v>
      </c>
      <c r="AE64" s="192">
        <v>0</v>
      </c>
      <c r="AF64" s="125">
        <f>ROUND(AE64*Valores!$C$2,2)</f>
        <v>0</v>
      </c>
      <c r="AG64" s="125">
        <f>ROUND(IF($F$4="NO",Valores!$C$63,Valores!$C$63/2),2)</f>
        <v>7131.28</v>
      </c>
      <c r="AH64" s="125">
        <f t="shared" si="5"/>
        <v>182314.74000000002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-20054.621400000004</v>
      </c>
      <c r="AO64" s="125">
        <f>AH64*-Valores!$C$72</f>
        <v>0</v>
      </c>
      <c r="AP64" s="125">
        <f>AH64*Valores!$C$73</f>
        <v>-8204.1633000000002</v>
      </c>
      <c r="AQ64" s="125">
        <f>Valores!$C$100</f>
        <v>-554.86</v>
      </c>
      <c r="AR64" s="125">
        <f>IF($F$5=0,Valores!$C$101,(Valores!$C$101+$F$5*(Valores!$C$101)))</f>
        <v>-385</v>
      </c>
      <c r="AS64" s="125">
        <f t="shared" si="6"/>
        <v>153116.09530000002</v>
      </c>
      <c r="AT64" s="125">
        <f t="shared" si="0"/>
        <v>-20054.621400000004</v>
      </c>
      <c r="AU64" s="125">
        <f>AH64*Valores!$C$74</f>
        <v>-4922.4979800000001</v>
      </c>
      <c r="AV64" s="125">
        <f>AH64*Valores!$C$75</f>
        <v>-546.94422000000009</v>
      </c>
      <c r="AW64" s="125">
        <f t="shared" si="4"/>
        <v>156790.67640000003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2386.66</v>
      </c>
      <c r="G65" s="192">
        <v>2095</v>
      </c>
      <c r="H65" s="125">
        <f>ROUND(G65*Valores!$C$2,2)</f>
        <v>62500.76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13539.81</v>
      </c>
      <c r="N65" s="125">
        <f t="shared" si="1"/>
        <v>0</v>
      </c>
      <c r="O65" s="125">
        <f>Valores!$C$9</f>
        <v>32933</v>
      </c>
      <c r="P65" s="125">
        <f>Valores!$D$5</f>
        <v>15250.78</v>
      </c>
      <c r="Q65" s="125">
        <f>Valores!$C$22</f>
        <v>13606.14</v>
      </c>
      <c r="R65" s="125">
        <f>IF($F$4="NO",Valores!$C$45,Valores!$C$45/2)</f>
        <v>11186.890000000001</v>
      </c>
      <c r="S65" s="125">
        <f>Valores!$C$19</f>
        <v>14191.11</v>
      </c>
      <c r="T65" s="125">
        <f t="shared" si="7"/>
        <v>14191.11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8340.76</v>
      </c>
      <c r="AA65" s="125">
        <f>Valores!$C$25</f>
        <v>623.77</v>
      </c>
      <c r="AB65" s="214">
        <v>0</v>
      </c>
      <c r="AC65" s="125">
        <f t="shared" si="2"/>
        <v>0</v>
      </c>
      <c r="AD65" s="125">
        <f>Valores!$C$26</f>
        <v>623.77</v>
      </c>
      <c r="AE65" s="192">
        <v>94</v>
      </c>
      <c r="AF65" s="125">
        <f>ROUND(AE65*Valores!$C$2,2)</f>
        <v>2804.33</v>
      </c>
      <c r="AG65" s="125">
        <f>ROUND(IF($F$4="NO",Valores!$C$63,Valores!$C$63/2),2)</f>
        <v>7131.28</v>
      </c>
      <c r="AH65" s="125">
        <f t="shared" si="5"/>
        <v>185119.06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-20363.096600000001</v>
      </c>
      <c r="AO65" s="125">
        <f>AH65*-Valores!$C$72</f>
        <v>0</v>
      </c>
      <c r="AP65" s="125">
        <f>AH65*Valores!$C$73</f>
        <v>-8330.3577000000005</v>
      </c>
      <c r="AQ65" s="125">
        <f>Valores!$C$100</f>
        <v>-554.86</v>
      </c>
      <c r="AR65" s="125">
        <f>IF($F$5=0,Valores!$C$101,(Valores!$C$101+$F$5*(Valores!$C$101)))</f>
        <v>-385</v>
      </c>
      <c r="AS65" s="125">
        <f t="shared" si="6"/>
        <v>155485.7457</v>
      </c>
      <c r="AT65" s="125">
        <f t="shared" si="0"/>
        <v>-20363.096600000001</v>
      </c>
      <c r="AU65" s="125">
        <f>AH65*Valores!$C$74</f>
        <v>-4998.2146199999997</v>
      </c>
      <c r="AV65" s="125">
        <f>AH65*Valores!$C$75</f>
        <v>-555.35717999999997</v>
      </c>
      <c r="AW65" s="125">
        <f t="shared" si="4"/>
        <v>159202.3916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2356.83</v>
      </c>
      <c r="G66" s="192">
        <v>1944</v>
      </c>
      <c r="H66" s="125">
        <f>ROUND(G66*Valores!$C$2,2)</f>
        <v>57995.94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12859.62</v>
      </c>
      <c r="N66" s="125">
        <f t="shared" si="1"/>
        <v>0</v>
      </c>
      <c r="O66" s="125">
        <f>Valores!$C$9</f>
        <v>32933</v>
      </c>
      <c r="P66" s="125">
        <f>Valores!$D$5</f>
        <v>15250.78</v>
      </c>
      <c r="Q66" s="125">
        <f>Valores!$C$22</f>
        <v>13606.14</v>
      </c>
      <c r="R66" s="125">
        <f>IF($F$4="NO",Valores!$C$45,Valores!$C$45/2)</f>
        <v>11186.890000000001</v>
      </c>
      <c r="S66" s="125">
        <f>Valores!$C$19</f>
        <v>14191.11</v>
      </c>
      <c r="T66" s="125">
        <f t="shared" si="7"/>
        <v>14191.11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8340.76</v>
      </c>
      <c r="AA66" s="125">
        <f>Valores!$C$25</f>
        <v>623.77</v>
      </c>
      <c r="AB66" s="214">
        <v>0</v>
      </c>
      <c r="AC66" s="125">
        <f t="shared" si="2"/>
        <v>0</v>
      </c>
      <c r="AD66" s="125">
        <f>Valores!$C$26</f>
        <v>623.77</v>
      </c>
      <c r="AE66" s="192">
        <v>0</v>
      </c>
      <c r="AF66" s="125">
        <f>ROUND(AE66*Valores!$C$2,2)</f>
        <v>0</v>
      </c>
      <c r="AG66" s="125">
        <f>ROUND(IF($F$4="NO",Valores!$C$63,Valores!$C$63/2),2)</f>
        <v>7131.28</v>
      </c>
      <c r="AH66" s="125">
        <f t="shared" si="5"/>
        <v>177099.88999999998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-19480.9879</v>
      </c>
      <c r="AO66" s="125">
        <f>AH66*-Valores!$C$72</f>
        <v>0</v>
      </c>
      <c r="AP66" s="125">
        <f>AH66*Valores!$C$73</f>
        <v>-7969.4950499999986</v>
      </c>
      <c r="AQ66" s="125">
        <f>Valores!$C$100</f>
        <v>-554.86</v>
      </c>
      <c r="AR66" s="125">
        <f>IF($F$5=0,Valores!$C$101,(Valores!$C$101+$F$5*(Valores!$C$101)))</f>
        <v>-385</v>
      </c>
      <c r="AS66" s="125">
        <f t="shared" si="6"/>
        <v>148709.54704999999</v>
      </c>
      <c r="AT66" s="125">
        <f t="shared" si="0"/>
        <v>-19480.9879</v>
      </c>
      <c r="AU66" s="125">
        <f>AH66*Valores!$C$74</f>
        <v>-4781.6970299999994</v>
      </c>
      <c r="AV66" s="125">
        <f>AH66*Valores!$C$75</f>
        <v>-531.29966999999999</v>
      </c>
      <c r="AW66" s="125">
        <f t="shared" si="4"/>
        <v>152305.90539999999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2356.83</v>
      </c>
      <c r="G67" s="192">
        <v>1944</v>
      </c>
      <c r="H67" s="125">
        <f>ROUND(G67*Valores!$C$2,2)</f>
        <v>57995.94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12859.62</v>
      </c>
      <c r="N67" s="125">
        <f t="shared" si="1"/>
        <v>0</v>
      </c>
      <c r="O67" s="125">
        <f>Valores!$C$9</f>
        <v>32933</v>
      </c>
      <c r="P67" s="125">
        <f>Valores!$D$5</f>
        <v>15250.78</v>
      </c>
      <c r="Q67" s="125">
        <f>Valores!$C$22</f>
        <v>13606.14</v>
      </c>
      <c r="R67" s="125">
        <f>IF($F$4="NO",Valores!$C$45,Valores!$C$45/2)</f>
        <v>11186.890000000001</v>
      </c>
      <c r="S67" s="125">
        <f>Valores!$C$19</f>
        <v>14191.11</v>
      </c>
      <c r="T67" s="125">
        <f t="shared" si="7"/>
        <v>14191.11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8340.76</v>
      </c>
      <c r="AA67" s="125">
        <f>Valores!$C$25</f>
        <v>623.77</v>
      </c>
      <c r="AB67" s="214">
        <v>0</v>
      </c>
      <c r="AC67" s="125">
        <f t="shared" si="2"/>
        <v>0</v>
      </c>
      <c r="AD67" s="125">
        <f>Valores!$C$26</f>
        <v>623.77</v>
      </c>
      <c r="AE67" s="192">
        <v>94</v>
      </c>
      <c r="AF67" s="125">
        <f>ROUND(AE67*Valores!$C$2,2)</f>
        <v>2804.33</v>
      </c>
      <c r="AG67" s="125">
        <f>ROUND(IF($F$4="NO",Valores!$C$63,Valores!$C$63/2),2)</f>
        <v>7131.28</v>
      </c>
      <c r="AH67" s="125">
        <f t="shared" si="5"/>
        <v>179904.21999999997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-19789.464199999999</v>
      </c>
      <c r="AO67" s="125">
        <f>AH67*-Valores!$C$72</f>
        <v>0</v>
      </c>
      <c r="AP67" s="125">
        <f>AH67*Valores!$C$73</f>
        <v>-8095.6898999999985</v>
      </c>
      <c r="AQ67" s="125">
        <f>Valores!$C$100</f>
        <v>-554.86</v>
      </c>
      <c r="AR67" s="125">
        <f>IF($F$5=0,Valores!$C$101,(Valores!$C$101+$F$5*(Valores!$C$101)))</f>
        <v>-385</v>
      </c>
      <c r="AS67" s="125">
        <f t="shared" si="6"/>
        <v>151079.20589999997</v>
      </c>
      <c r="AT67" s="125">
        <f t="shared" si="0"/>
        <v>-19789.464199999999</v>
      </c>
      <c r="AU67" s="125">
        <f>AH67*Valores!$C$74</f>
        <v>-4857.4139399999995</v>
      </c>
      <c r="AV67" s="125">
        <f>AH67*Valores!$C$75</f>
        <v>-539.71265999999991</v>
      </c>
      <c r="AW67" s="125">
        <f t="shared" si="4"/>
        <v>154717.62919999997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2983.33</v>
      </c>
      <c r="G68" s="192">
        <v>2864</v>
      </c>
      <c r="H68" s="125">
        <f>ROUND(G68*Valores!$C$2,2)</f>
        <v>85442.57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16981.740000000002</v>
      </c>
      <c r="N68" s="125">
        <f t="shared" si="1"/>
        <v>0</v>
      </c>
      <c r="O68" s="125">
        <f>Valores!$C$9</f>
        <v>32933</v>
      </c>
      <c r="P68" s="125">
        <f>Valores!$D$5</f>
        <v>15250.78</v>
      </c>
      <c r="Q68" s="125">
        <v>0</v>
      </c>
      <c r="R68" s="125">
        <f>IF($F$4="NO",Valores!$C$44,Valores!$C$44/2)</f>
        <v>10594.584000000001</v>
      </c>
      <c r="S68" s="125">
        <f>Valores!$C$19</f>
        <v>14191.11</v>
      </c>
      <c r="T68" s="125">
        <f t="shared" si="7"/>
        <v>14191.11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6950.64</v>
      </c>
      <c r="AA68" s="125">
        <f>Valores!$C$25</f>
        <v>623.77</v>
      </c>
      <c r="AB68" s="214">
        <v>0</v>
      </c>
      <c r="AC68" s="125">
        <f t="shared" si="2"/>
        <v>0</v>
      </c>
      <c r="AD68" s="125">
        <f>Valores!$C$26</f>
        <v>623.77</v>
      </c>
      <c r="AE68" s="192">
        <v>0</v>
      </c>
      <c r="AF68" s="125">
        <f>ROUND(AE68*Valores!$C$2,2)</f>
        <v>0</v>
      </c>
      <c r="AG68" s="125">
        <f>ROUND(IF($F$4="NO",Valores!$C$63,Valores!$C$63/2),2)</f>
        <v>7131.28</v>
      </c>
      <c r="AH68" s="125">
        <f t="shared" si="5"/>
        <v>193706.57399999999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-21307.723139999998</v>
      </c>
      <c r="AO68" s="125">
        <f>AH68*-Valores!$C$72</f>
        <v>0</v>
      </c>
      <c r="AP68" s="125">
        <f>AH68*Valores!$C$73</f>
        <v>-8716.7958299999991</v>
      </c>
      <c r="AQ68" s="125">
        <f>Valores!$C$100</f>
        <v>-554.86</v>
      </c>
      <c r="AR68" s="125">
        <f>IF($F$5=0,Valores!$C$101,(Valores!$C$101+$F$5*(Valores!$C$101)))</f>
        <v>-385</v>
      </c>
      <c r="AS68" s="125">
        <f t="shared" si="6"/>
        <v>162742.19503</v>
      </c>
      <c r="AT68" s="125">
        <f t="shared" si="0"/>
        <v>-21307.723139999998</v>
      </c>
      <c r="AU68" s="125">
        <f>AH68*Valores!$C$74</f>
        <v>-5230.0774979999997</v>
      </c>
      <c r="AV68" s="125">
        <f>AH68*Valores!$C$75</f>
        <v>-581.11972200000002</v>
      </c>
      <c r="AW68" s="125">
        <f t="shared" si="4"/>
        <v>166587.65364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2356.83</v>
      </c>
      <c r="G69" s="192">
        <v>2161</v>
      </c>
      <c r="H69" s="125">
        <f>ROUND(G69*Valores!$C$2,2)</f>
        <v>64469.760000000002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13830.69</v>
      </c>
      <c r="N69" s="125">
        <f t="shared" si="1"/>
        <v>0</v>
      </c>
      <c r="O69" s="125">
        <f>Valores!$C$9</f>
        <v>32933</v>
      </c>
      <c r="P69" s="125">
        <f>Valores!$D$5</f>
        <v>15250.78</v>
      </c>
      <c r="Q69" s="125">
        <f>Valores!$C$22</f>
        <v>13606.14</v>
      </c>
      <c r="R69" s="125">
        <f>IF($F$4="NO",Valores!$C$45,Valores!$C$45/2)</f>
        <v>11186.890000000001</v>
      </c>
      <c r="S69" s="125">
        <f>Valores!$C$19</f>
        <v>14191.11</v>
      </c>
      <c r="T69" s="125">
        <f t="shared" si="7"/>
        <v>14191.11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8340.76</v>
      </c>
      <c r="AA69" s="125">
        <f>Valores!$C$25</f>
        <v>623.77</v>
      </c>
      <c r="AB69" s="214">
        <v>0</v>
      </c>
      <c r="AC69" s="125">
        <f t="shared" si="2"/>
        <v>0</v>
      </c>
      <c r="AD69" s="125">
        <f>Valores!$C$26</f>
        <v>623.77</v>
      </c>
      <c r="AE69" s="192">
        <v>0</v>
      </c>
      <c r="AF69" s="125">
        <f>ROUND(AE69*Valores!$C$2,2)</f>
        <v>0</v>
      </c>
      <c r="AG69" s="125">
        <f>ROUND(IF($F$4="NO",Valores!$C$63,Valores!$C$63/2),2)</f>
        <v>7131.28</v>
      </c>
      <c r="AH69" s="125">
        <f t="shared" si="5"/>
        <v>184544.78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-20299.925800000001</v>
      </c>
      <c r="AO69" s="125">
        <f>AH69*-Valores!$C$72</f>
        <v>0</v>
      </c>
      <c r="AP69" s="125">
        <f>AH69*Valores!$C$73</f>
        <v>-8304.5151000000005</v>
      </c>
      <c r="AQ69" s="125">
        <f>Valores!$C$100</f>
        <v>-554.86</v>
      </c>
      <c r="AR69" s="125">
        <f>IF($F$5=0,Valores!$C$101,(Valores!$C$101+$F$5*(Valores!$C$101)))</f>
        <v>-385</v>
      </c>
      <c r="AS69" s="125">
        <f t="shared" si="6"/>
        <v>155000.4791</v>
      </c>
      <c r="AT69" s="125">
        <f t="shared" si="0"/>
        <v>-20299.925800000001</v>
      </c>
      <c r="AU69" s="125">
        <f>AH69*Valores!$C$74</f>
        <v>-4982.7090600000001</v>
      </c>
      <c r="AV69" s="125">
        <f>AH69*Valores!$C$75</f>
        <v>-553.63433999999995</v>
      </c>
      <c r="AW69" s="125">
        <f t="shared" si="4"/>
        <v>158708.51079999999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2685</v>
      </c>
      <c r="G70" s="192">
        <v>3010</v>
      </c>
      <c r="H70" s="125">
        <f>ROUND(G70*Valores!$C$2,2)</f>
        <v>89798.23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18037.25</v>
      </c>
      <c r="N70" s="125">
        <f t="shared" si="1"/>
        <v>0</v>
      </c>
      <c r="O70" s="125">
        <f>Valores!$C$9</f>
        <v>32933</v>
      </c>
      <c r="P70" s="125">
        <f>Valores!$D$5</f>
        <v>15250.78</v>
      </c>
      <c r="Q70" s="125">
        <f>Valores!$C$22</f>
        <v>13606.14</v>
      </c>
      <c r="R70" s="125">
        <f>IF($F$4="NO",Valores!$C$48,Valores!$C$48/2)</f>
        <v>13574.011000000002</v>
      </c>
      <c r="S70" s="125">
        <f>Valores!$C$19</f>
        <v>14191.11</v>
      </c>
      <c r="T70" s="125">
        <f t="shared" si="7"/>
        <v>14191.11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8340.76</v>
      </c>
      <c r="AA70" s="125">
        <f>Valores!$C$25</f>
        <v>623.77</v>
      </c>
      <c r="AB70" s="214">
        <v>0</v>
      </c>
      <c r="AC70" s="125">
        <f t="shared" si="2"/>
        <v>0</v>
      </c>
      <c r="AD70" s="125">
        <f>Valores!$C$26</f>
        <v>623.77</v>
      </c>
      <c r="AE70" s="192">
        <v>0</v>
      </c>
      <c r="AF70" s="125">
        <f>ROUND(AE70*Valores!$C$2,2)</f>
        <v>0</v>
      </c>
      <c r="AG70" s="125">
        <f>ROUND(IF($F$4="NO",Valores!$C$63,Valores!$C$63/2),2)</f>
        <v>7131.28</v>
      </c>
      <c r="AH70" s="125">
        <f t="shared" si="5"/>
        <v>216795.10099999994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-23847.461109999993</v>
      </c>
      <c r="AO70" s="125">
        <f>AH70*-Valores!$C$72</f>
        <v>0</v>
      </c>
      <c r="AP70" s="125">
        <f>AH70*Valores!$C$73</f>
        <v>-9755.7795449999976</v>
      </c>
      <c r="AQ70" s="125">
        <f>Valores!$C$100</f>
        <v>-554.86</v>
      </c>
      <c r="AR70" s="125">
        <f>IF($F$5=0,Valores!$C$101,(Valores!$C$101+$F$5*(Valores!$C$101)))</f>
        <v>-385</v>
      </c>
      <c r="AS70" s="125">
        <f t="shared" si="6"/>
        <v>182252.00034499995</v>
      </c>
      <c r="AT70" s="125">
        <f t="shared" si="0"/>
        <v>-23847.461109999993</v>
      </c>
      <c r="AU70" s="125">
        <f>AH70*Valores!$C$74</f>
        <v>-5853.4677269999984</v>
      </c>
      <c r="AV70" s="125">
        <f>AH70*Valores!$C$75</f>
        <v>-650.38530299999979</v>
      </c>
      <c r="AW70" s="125">
        <f t="shared" si="4"/>
        <v>186443.78685999993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2327</v>
      </c>
      <c r="G71" s="192">
        <v>2162</v>
      </c>
      <c r="H71" s="125">
        <f>ROUND(G71*Valores!$C$2,2)</f>
        <v>64499.59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13830.69</v>
      </c>
      <c r="N71" s="125">
        <f t="shared" si="1"/>
        <v>0</v>
      </c>
      <c r="O71" s="125">
        <f>Valores!$C$9</f>
        <v>32933</v>
      </c>
      <c r="P71" s="125">
        <f>Valores!$D$5</f>
        <v>15250.78</v>
      </c>
      <c r="Q71" s="125">
        <f>Valores!$C$22</f>
        <v>13606.14</v>
      </c>
      <c r="R71" s="125">
        <f>IF($F$4="NO",Valores!$C$45,Valores!$C$45/2)</f>
        <v>11186.890000000001</v>
      </c>
      <c r="S71" s="125">
        <f>Valores!$C$19</f>
        <v>14191.11</v>
      </c>
      <c r="T71" s="125">
        <f t="shared" si="7"/>
        <v>14191.11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8340.76</v>
      </c>
      <c r="AA71" s="125">
        <f>Valores!$C$25</f>
        <v>623.77</v>
      </c>
      <c r="AB71" s="214">
        <v>0</v>
      </c>
      <c r="AC71" s="125">
        <f t="shared" si="2"/>
        <v>0</v>
      </c>
      <c r="AD71" s="125">
        <f>Valores!$C$26</f>
        <v>623.77</v>
      </c>
      <c r="AE71" s="192">
        <v>0</v>
      </c>
      <c r="AF71" s="125">
        <f>ROUND(AE71*Valores!$C$2,2)</f>
        <v>0</v>
      </c>
      <c r="AG71" s="125">
        <f>ROUND(IF($F$4="NO",Valores!$C$63,Valores!$C$63/2),2)</f>
        <v>7131.28</v>
      </c>
      <c r="AH71" s="125">
        <f t="shared" si="5"/>
        <v>184544.78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-20299.925800000001</v>
      </c>
      <c r="AO71" s="125">
        <f>AH71*-Valores!$C$72</f>
        <v>0</v>
      </c>
      <c r="AP71" s="125">
        <f>AH71*Valores!$C$73</f>
        <v>-8304.5151000000005</v>
      </c>
      <c r="AQ71" s="125">
        <f>Valores!$C$100</f>
        <v>-554.86</v>
      </c>
      <c r="AR71" s="125">
        <f>IF($F$5=0,Valores!$C$101,(Valores!$C$101+$F$5*(Valores!$C$101)))</f>
        <v>-385</v>
      </c>
      <c r="AS71" s="125">
        <f t="shared" si="6"/>
        <v>155000.4791</v>
      </c>
      <c r="AT71" s="125">
        <f t="shared" ref="AT71:AT133" si="10">AN71</f>
        <v>-20299.925800000001</v>
      </c>
      <c r="AU71" s="125">
        <f>AH71*Valores!$C$74</f>
        <v>-4982.7090600000001</v>
      </c>
      <c r="AV71" s="125">
        <f>AH71*Valores!$C$75</f>
        <v>-553.63433999999995</v>
      </c>
      <c r="AW71" s="125">
        <f t="shared" si="4"/>
        <v>158708.51079999999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2685</v>
      </c>
      <c r="G72" s="192">
        <v>2800</v>
      </c>
      <c r="H72" s="125">
        <f>ROUND(G72*Valores!$C$2,2)</f>
        <v>83533.240000000005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17097.5</v>
      </c>
      <c r="N72" s="125">
        <f t="shared" ref="N72:N135" si="11">ROUND(SUM(F72,H72,J72,L72,X72,R72)*$H$2,2)</f>
        <v>0</v>
      </c>
      <c r="O72" s="125">
        <f>Valores!$C$9</f>
        <v>32933</v>
      </c>
      <c r="P72" s="125">
        <f>Valores!$D$5</f>
        <v>15250.78</v>
      </c>
      <c r="Q72" s="125">
        <v>0</v>
      </c>
      <c r="R72" s="125">
        <f>IF($F$4="NO",Valores!$C$48,Valores!$C$48/2)</f>
        <v>13574.011000000002</v>
      </c>
      <c r="S72" s="125">
        <f>Valores!$C$19</f>
        <v>14191.11</v>
      </c>
      <c r="T72" s="125">
        <f t="shared" si="7"/>
        <v>14191.11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8340.76</v>
      </c>
      <c r="AA72" s="125">
        <f>Valores!$C$25</f>
        <v>623.77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623.77</v>
      </c>
      <c r="AE72" s="192">
        <v>0</v>
      </c>
      <c r="AF72" s="125">
        <f>ROUND(AE72*Valores!$C$2,2)</f>
        <v>0</v>
      </c>
      <c r="AG72" s="125">
        <f>ROUND(IF($F$4="NO",Valores!$C$63,Valores!$C$63/2),2)</f>
        <v>7131.28</v>
      </c>
      <c r="AH72" s="125">
        <f t="shared" si="5"/>
        <v>195984.22099999999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-21558.264309999999</v>
      </c>
      <c r="AO72" s="125">
        <f>AH72*-Valores!$C$72</f>
        <v>0</v>
      </c>
      <c r="AP72" s="125">
        <f>AH72*Valores!$C$73</f>
        <v>-8819.2899449999986</v>
      </c>
      <c r="AQ72" s="125">
        <f>Valores!$C$100</f>
        <v>-554.86</v>
      </c>
      <c r="AR72" s="125">
        <f>IF($F$5=0,Valores!$C$101,(Valores!$C$101+$F$5*(Valores!$C$101)))</f>
        <v>-385</v>
      </c>
      <c r="AS72" s="125">
        <f t="shared" si="6"/>
        <v>164666.80674500001</v>
      </c>
      <c r="AT72" s="125">
        <f t="shared" si="10"/>
        <v>-21558.264309999999</v>
      </c>
      <c r="AU72" s="125">
        <f>AH72*Valores!$C$74</f>
        <v>-5291.5739669999994</v>
      </c>
      <c r="AV72" s="125">
        <f>AH72*Valores!$C$75</f>
        <v>-587.95266300000003</v>
      </c>
      <c r="AW72" s="125">
        <f t="shared" ref="AW72:AW135" si="14">AH72+AM72+SUM(AT72:AV72)</f>
        <v>168546.43005999998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2356.83</v>
      </c>
      <c r="G73" s="192">
        <v>2161</v>
      </c>
      <c r="H73" s="125">
        <f>ROUND(G73*Valores!$C$2,2)</f>
        <v>64469.760000000002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13830.69</v>
      </c>
      <c r="N73" s="125">
        <f t="shared" si="11"/>
        <v>0</v>
      </c>
      <c r="O73" s="125">
        <f>Valores!$C$9</f>
        <v>32933</v>
      </c>
      <c r="P73" s="125">
        <f>Valores!$D$5</f>
        <v>15250.78</v>
      </c>
      <c r="Q73" s="125">
        <f>Valores!$C$22</f>
        <v>13606.14</v>
      </c>
      <c r="R73" s="125">
        <f>IF($F$4="NO",Valores!$C$45,Valores!$C$45/2)</f>
        <v>11186.890000000001</v>
      </c>
      <c r="S73" s="125">
        <f>Valores!$C$19</f>
        <v>14191.11</v>
      </c>
      <c r="T73" s="125">
        <f t="shared" si="7"/>
        <v>14191.11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8340.76</v>
      </c>
      <c r="AA73" s="125">
        <f>Valores!$C$25</f>
        <v>623.77</v>
      </c>
      <c r="AB73" s="214">
        <v>0</v>
      </c>
      <c r="AC73" s="125">
        <f t="shared" si="12"/>
        <v>0</v>
      </c>
      <c r="AD73" s="125">
        <f>Valores!$C$26</f>
        <v>623.77</v>
      </c>
      <c r="AE73" s="192">
        <v>0</v>
      </c>
      <c r="AF73" s="125">
        <f>ROUND(AE73*Valores!$C$2,2)</f>
        <v>0</v>
      </c>
      <c r="AG73" s="125">
        <f>ROUND(IF($F$4="NO",Valores!$C$63,Valores!$C$63/2),2)</f>
        <v>7131.28</v>
      </c>
      <c r="AH73" s="125">
        <f t="shared" ref="AH73:AH136" si="15">SUM(F73,H73,J73,L73,M73,N73,O73,P73,Q73,R73,T73,U73,V73,X73,Y73,Z73,AA73,AC73,AD73,AF73,AG73)</f>
        <v>184544.78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-20299.925800000001</v>
      </c>
      <c r="AO73" s="125">
        <f>AH73*-Valores!$C$72</f>
        <v>0</v>
      </c>
      <c r="AP73" s="125">
        <f>AH73*Valores!$C$73</f>
        <v>-8304.5151000000005</v>
      </c>
      <c r="AQ73" s="125">
        <f>Valores!$C$100</f>
        <v>-554.86</v>
      </c>
      <c r="AR73" s="125">
        <f>IF($F$5=0,Valores!$C$101,(Valores!$C$101+$F$5*(Valores!$C$101)))</f>
        <v>-385</v>
      </c>
      <c r="AS73" s="125">
        <f t="shared" ref="AS73:AS136" si="16">AH73+SUM(AM73:AR73)</f>
        <v>155000.4791</v>
      </c>
      <c r="AT73" s="125">
        <f t="shared" si="10"/>
        <v>-20299.925800000001</v>
      </c>
      <c r="AU73" s="125">
        <f>AH73*Valores!$C$74</f>
        <v>-4982.7090600000001</v>
      </c>
      <c r="AV73" s="125">
        <f>AH73*Valores!$C$75</f>
        <v>-553.63433999999995</v>
      </c>
      <c r="AW73" s="125">
        <f t="shared" si="14"/>
        <v>158708.51079999999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2685</v>
      </c>
      <c r="G74" s="192">
        <v>2720</v>
      </c>
      <c r="H74" s="125">
        <f>ROUND(G74*Valores!$C$2,2)</f>
        <v>81146.58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16739.509999999998</v>
      </c>
      <c r="N74" s="125">
        <f t="shared" si="11"/>
        <v>0</v>
      </c>
      <c r="O74" s="125">
        <f>Valores!$C$9</f>
        <v>32933</v>
      </c>
      <c r="P74" s="125">
        <f>Valores!$D$5</f>
        <v>15250.78</v>
      </c>
      <c r="Q74" s="125">
        <v>0</v>
      </c>
      <c r="R74" s="125">
        <f>IF($F$4="NO",Valores!$C$48,Valores!$C$476/2)</f>
        <v>13574.011000000002</v>
      </c>
      <c r="S74" s="125">
        <f>Valores!$C$19</f>
        <v>14191.11</v>
      </c>
      <c r="T74" s="125">
        <f t="shared" si="7"/>
        <v>14191.11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8340.76</v>
      </c>
      <c r="AA74" s="125">
        <f>Valores!$C$25</f>
        <v>623.77</v>
      </c>
      <c r="AB74" s="214">
        <v>0</v>
      </c>
      <c r="AC74" s="125">
        <f t="shared" si="12"/>
        <v>0</v>
      </c>
      <c r="AD74" s="125">
        <f>Valores!$C$26</f>
        <v>623.77</v>
      </c>
      <c r="AE74" s="192">
        <v>0</v>
      </c>
      <c r="AF74" s="125">
        <f>ROUND(AE74*Valores!$C$2,2)</f>
        <v>0</v>
      </c>
      <c r="AG74" s="125">
        <f>ROUND(IF($F$4="NO",Valores!$C$63,Valores!$C$63/2),2)</f>
        <v>7131.28</v>
      </c>
      <c r="AH74" s="125">
        <f t="shared" si="15"/>
        <v>193239.57099999997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-21256.352809999997</v>
      </c>
      <c r="AO74" s="125">
        <f>AH74*-Valores!$C$72</f>
        <v>0</v>
      </c>
      <c r="AP74" s="125">
        <f>AH74*Valores!$C$73</f>
        <v>-8695.7806949999976</v>
      </c>
      <c r="AQ74" s="125">
        <f>Valores!$C$100</f>
        <v>-554.86</v>
      </c>
      <c r="AR74" s="125">
        <f>IF($F$5=0,Valores!$C$101,(Valores!$C$101+$F$5*(Valores!$C$101)))</f>
        <v>-385</v>
      </c>
      <c r="AS74" s="125">
        <f t="shared" si="16"/>
        <v>162347.57749499998</v>
      </c>
      <c r="AT74" s="125">
        <f t="shared" si="10"/>
        <v>-21256.352809999997</v>
      </c>
      <c r="AU74" s="125">
        <f>AH74*Valores!$C$74</f>
        <v>-5217.4684169999991</v>
      </c>
      <c r="AV74" s="125">
        <f>AH74*Valores!$C$75</f>
        <v>-579.71871299999987</v>
      </c>
      <c r="AW74" s="125">
        <f t="shared" si="14"/>
        <v>166186.03105999998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2327</v>
      </c>
      <c r="G75" s="192">
        <v>1284</v>
      </c>
      <c r="H75" s="125">
        <f>ROUND(G75*Valores!$C$2,2)</f>
        <v>38305.96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9791.0300000000007</v>
      </c>
      <c r="N75" s="125">
        <f t="shared" si="11"/>
        <v>0</v>
      </c>
      <c r="O75" s="125">
        <f>Valores!$C$8</f>
        <v>32836.379999999997</v>
      </c>
      <c r="P75" s="125">
        <f>Valores!$D$5</f>
        <v>15250.78</v>
      </c>
      <c r="Q75" s="125">
        <f>Valores!$C$22</f>
        <v>13606.14</v>
      </c>
      <c r="R75" s="125">
        <f>IF($F$4="NO",Valores!$C$44,Valores!$C$44/2)</f>
        <v>10594.584000000001</v>
      </c>
      <c r="S75" s="125">
        <f>Valores!$C$20</f>
        <v>14046.02</v>
      </c>
      <c r="T75" s="125">
        <f t="shared" ref="T75:T138" si="17">ROUND(S75*(1+$H$2),2)</f>
        <v>14046.02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6950.64</v>
      </c>
      <c r="AA75" s="125">
        <f>Valores!$C$25</f>
        <v>623.77</v>
      </c>
      <c r="AB75" s="214">
        <v>0</v>
      </c>
      <c r="AC75" s="125">
        <f t="shared" si="12"/>
        <v>0</v>
      </c>
      <c r="AD75" s="125">
        <f>Valores!$C$26</f>
        <v>623.77</v>
      </c>
      <c r="AE75" s="192">
        <v>0</v>
      </c>
      <c r="AF75" s="125">
        <f>ROUND(AE75*Valores!$C$2,2)</f>
        <v>0</v>
      </c>
      <c r="AG75" s="125">
        <f>ROUND(IF($F$4="NO",Valores!$C$63,Valores!$C$63/2),2)</f>
        <v>7131.28</v>
      </c>
      <c r="AH75" s="125">
        <f t="shared" si="15"/>
        <v>152087.35399999999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-16729.608939999998</v>
      </c>
      <c r="AO75" s="125">
        <f>AH75*-Valores!$C$72</f>
        <v>0</v>
      </c>
      <c r="AP75" s="125">
        <f>AH75*Valores!$C$73</f>
        <v>-6843.9309299999995</v>
      </c>
      <c r="AQ75" s="125">
        <f>Valores!$C$100</f>
        <v>-554.86</v>
      </c>
      <c r="AR75" s="125">
        <f>IF($F$5=0,Valores!$C$101,(Valores!$C$101+$F$5*(Valores!$C$101)))</f>
        <v>-385</v>
      </c>
      <c r="AS75" s="125">
        <f t="shared" si="16"/>
        <v>127573.95413</v>
      </c>
      <c r="AT75" s="125">
        <f t="shared" si="10"/>
        <v>-16729.608939999998</v>
      </c>
      <c r="AU75" s="125">
        <f>AH75*Valores!$C$74</f>
        <v>-4106.3585579999999</v>
      </c>
      <c r="AV75" s="125">
        <f>AH75*Valores!$C$75</f>
        <v>-456.26206199999996</v>
      </c>
      <c r="AW75" s="125">
        <f t="shared" si="14"/>
        <v>130795.12443999999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2327</v>
      </c>
      <c r="G76" s="192">
        <v>1284</v>
      </c>
      <c r="H76" s="125">
        <f>ROUND(G76*Valores!$C$2,2)</f>
        <v>38305.96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9791.0300000000007</v>
      </c>
      <c r="N76" s="125">
        <f t="shared" si="11"/>
        <v>0</v>
      </c>
      <c r="O76" s="125">
        <f>Valores!$C$8</f>
        <v>32836.379999999997</v>
      </c>
      <c r="P76" s="125">
        <f>Valores!$D$5</f>
        <v>15250.78</v>
      </c>
      <c r="Q76" s="125">
        <f>Valores!$C$22</f>
        <v>13606.14</v>
      </c>
      <c r="R76" s="125">
        <f>IF($F$4="NO",Valores!$C$44,Valores!$C$44/2)</f>
        <v>10594.584000000001</v>
      </c>
      <c r="S76" s="125">
        <f>Valores!$C$20</f>
        <v>14046.02</v>
      </c>
      <c r="T76" s="125">
        <f t="shared" si="17"/>
        <v>14046.02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6950.64</v>
      </c>
      <c r="AA76" s="125">
        <f>Valores!$C$25</f>
        <v>623.77</v>
      </c>
      <c r="AB76" s="214">
        <v>0</v>
      </c>
      <c r="AC76" s="125">
        <f t="shared" si="12"/>
        <v>0</v>
      </c>
      <c r="AD76" s="125">
        <f>Valores!$C$26</f>
        <v>623.77</v>
      </c>
      <c r="AE76" s="192">
        <v>0</v>
      </c>
      <c r="AF76" s="125">
        <f>ROUND(AE76*Valores!$C$2,2)</f>
        <v>0</v>
      </c>
      <c r="AG76" s="125">
        <f>ROUND(IF($F$4="NO",Valores!$C$63,Valores!$C$63/2),2)</f>
        <v>7131.28</v>
      </c>
      <c r="AH76" s="125">
        <f t="shared" si="15"/>
        <v>152087.35399999999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-16729.608939999998</v>
      </c>
      <c r="AO76" s="125">
        <f>AH76*-Valores!$C$72</f>
        <v>0</v>
      </c>
      <c r="AP76" s="125">
        <f>AH76*Valores!$C$73</f>
        <v>-6843.9309299999995</v>
      </c>
      <c r="AQ76" s="125">
        <f>Valores!$C$100</f>
        <v>-554.86</v>
      </c>
      <c r="AR76" s="125">
        <f>IF($F$5=0,Valores!$C$101,(Valores!$C$101+$F$5*(Valores!$C$101)))</f>
        <v>-385</v>
      </c>
      <c r="AS76" s="125">
        <f t="shared" si="16"/>
        <v>127573.95413</v>
      </c>
      <c r="AT76" s="125">
        <f t="shared" si="10"/>
        <v>-16729.608939999998</v>
      </c>
      <c r="AU76" s="125">
        <f>AH76*Valores!$C$74</f>
        <v>-4106.3585579999999</v>
      </c>
      <c r="AV76" s="125">
        <f>AH76*Valores!$C$75</f>
        <v>-456.26206199999996</v>
      </c>
      <c r="AW76" s="125">
        <f t="shared" si="14"/>
        <v>130795.12443999999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2327</v>
      </c>
      <c r="G77" s="192">
        <v>1284</v>
      </c>
      <c r="H77" s="125">
        <f>ROUND(G77*Valores!$C$2,2)</f>
        <v>38305.96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7684.13</v>
      </c>
      <c r="N77" s="125">
        <f t="shared" si="11"/>
        <v>0</v>
      </c>
      <c r="O77" s="125">
        <f>Valores!$C$14</f>
        <v>27429.88</v>
      </c>
      <c r="P77" s="125">
        <f>Valores!$D$5</f>
        <v>15250.78</v>
      </c>
      <c r="Q77" s="125">
        <f>Valores!$C$22</f>
        <v>13606.14</v>
      </c>
      <c r="R77" s="125">
        <f>IF($F$4="NO",Valores!$C$44,Valores!$C$44/2)</f>
        <v>10594.584000000001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6950.64</v>
      </c>
      <c r="AA77" s="125">
        <f>Valores!$C$25</f>
        <v>623.77</v>
      </c>
      <c r="AB77" s="214">
        <v>0</v>
      </c>
      <c r="AC77" s="125">
        <f t="shared" si="12"/>
        <v>0</v>
      </c>
      <c r="AD77" s="125">
        <f>Valores!$C$26</f>
        <v>623.77</v>
      </c>
      <c r="AE77" s="192">
        <v>0</v>
      </c>
      <c r="AF77" s="125">
        <f>ROUND(AE77*Valores!$C$2,2)</f>
        <v>0</v>
      </c>
      <c r="AG77" s="125">
        <f>ROUND(IF($F$4="NO",Valores!$C$63,Valores!$C$63/2),2)</f>
        <v>7131.28</v>
      </c>
      <c r="AH77" s="125">
        <f t="shared" si="15"/>
        <v>130527.93400000001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-14358.072740000001</v>
      </c>
      <c r="AO77" s="125">
        <f>AH77*-Valores!$C$72</f>
        <v>0</v>
      </c>
      <c r="AP77" s="125">
        <f>AH77*Valores!$C$73</f>
        <v>-5873.7570299999998</v>
      </c>
      <c r="AQ77" s="125">
        <f>Valores!$C$100</f>
        <v>-554.86</v>
      </c>
      <c r="AR77" s="125">
        <f>IF($F$5=0,Valores!$C$101,(Valores!$C$101+$F$5*(Valores!$C$101)))</f>
        <v>-385</v>
      </c>
      <c r="AS77" s="125">
        <f t="shared" si="16"/>
        <v>109356.24423000001</v>
      </c>
      <c r="AT77" s="125">
        <f t="shared" si="10"/>
        <v>-14358.072740000001</v>
      </c>
      <c r="AU77" s="125">
        <f>AH77*Valores!$C$74</f>
        <v>-3524.254218</v>
      </c>
      <c r="AV77" s="125">
        <f>AH77*Valores!$C$75</f>
        <v>-391.58380200000005</v>
      </c>
      <c r="AW77" s="125">
        <f t="shared" si="14"/>
        <v>112254.02324000001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2446.33</v>
      </c>
      <c r="G78" s="192">
        <v>2038</v>
      </c>
      <c r="H78" s="125">
        <f>ROUND(G78*Valores!$C$2,2)</f>
        <v>60800.27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13204.84</v>
      </c>
      <c r="N78" s="125">
        <f t="shared" si="11"/>
        <v>0</v>
      </c>
      <c r="O78" s="125">
        <f>Valores!$C$9</f>
        <v>32933</v>
      </c>
      <c r="P78" s="125">
        <f>Valores!$D$5</f>
        <v>15250.78</v>
      </c>
      <c r="Q78" s="125">
        <f>Valores!$C$22</f>
        <v>13606.14</v>
      </c>
      <c r="R78" s="125">
        <f>IF($F$4="NO",Valores!$C$44,Valores!$C$44/2)</f>
        <v>10594.584000000001</v>
      </c>
      <c r="S78" s="125">
        <f>Valores!$C$19</f>
        <v>14191.11</v>
      </c>
      <c r="T78" s="125">
        <f t="shared" si="17"/>
        <v>14191.11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6950.64</v>
      </c>
      <c r="AA78" s="125">
        <f>Valores!$C$25</f>
        <v>623.77</v>
      </c>
      <c r="AB78" s="214">
        <v>0</v>
      </c>
      <c r="AC78" s="125">
        <f t="shared" si="12"/>
        <v>0</v>
      </c>
      <c r="AD78" s="125">
        <f>Valores!$C$26</f>
        <v>623.77</v>
      </c>
      <c r="AE78" s="192">
        <v>0</v>
      </c>
      <c r="AF78" s="125">
        <f>ROUND(AE78*Valores!$C$2,2)</f>
        <v>0</v>
      </c>
      <c r="AG78" s="125">
        <f>ROUND(IF($F$4="NO",Valores!$C$63,Valores!$C$63/2),2)</f>
        <v>7131.28</v>
      </c>
      <c r="AH78" s="125">
        <f t="shared" si="15"/>
        <v>178356.514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-19619.216540000001</v>
      </c>
      <c r="AO78" s="125">
        <f>AH78*-Valores!$C$72</f>
        <v>0</v>
      </c>
      <c r="AP78" s="125">
        <f>AH78*Valores!$C$73</f>
        <v>-8026.0431299999991</v>
      </c>
      <c r="AQ78" s="125">
        <f>Valores!$C$100</f>
        <v>-554.86</v>
      </c>
      <c r="AR78" s="125">
        <f>IF($F$5=0,Valores!$C$101,(Valores!$C$101+$F$5*(Valores!$C$101)))</f>
        <v>-385</v>
      </c>
      <c r="AS78" s="125">
        <f t="shared" si="16"/>
        <v>149771.39432999998</v>
      </c>
      <c r="AT78" s="125">
        <f t="shared" si="10"/>
        <v>-19619.216540000001</v>
      </c>
      <c r="AU78" s="125">
        <f>AH78*Valores!$C$74</f>
        <v>-4815.6258779999998</v>
      </c>
      <c r="AV78" s="125">
        <f>AH78*Valores!$C$75</f>
        <v>-535.06954199999996</v>
      </c>
      <c r="AW78" s="125">
        <f t="shared" si="14"/>
        <v>153386.60204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2327</v>
      </c>
      <c r="G79" s="192">
        <v>2072</v>
      </c>
      <c r="H79" s="125">
        <f>ROUND(G79*Valores!$C$2,2)</f>
        <v>61814.6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13427.94</v>
      </c>
      <c r="N79" s="125">
        <f t="shared" si="11"/>
        <v>0</v>
      </c>
      <c r="O79" s="125">
        <f>Valores!$C$9</f>
        <v>32933</v>
      </c>
      <c r="P79" s="125">
        <f>Valores!$D$5</f>
        <v>15250.78</v>
      </c>
      <c r="Q79" s="125">
        <f>Valores!$C$22</f>
        <v>13606.14</v>
      </c>
      <c r="R79" s="125">
        <f>IF($F$4="NO",Valores!$C$45,Valores!$C$45/2)</f>
        <v>11186.890000000001</v>
      </c>
      <c r="S79" s="125">
        <f>Valores!$C$19</f>
        <v>14191.11</v>
      </c>
      <c r="T79" s="125">
        <f t="shared" si="17"/>
        <v>14191.11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8340.76</v>
      </c>
      <c r="AA79" s="125">
        <f>Valores!$C$25</f>
        <v>623.77</v>
      </c>
      <c r="AB79" s="214">
        <v>0</v>
      </c>
      <c r="AC79" s="125">
        <f t="shared" si="12"/>
        <v>0</v>
      </c>
      <c r="AD79" s="125">
        <f>Valores!$C$26</f>
        <v>623.77</v>
      </c>
      <c r="AE79" s="192">
        <v>0</v>
      </c>
      <c r="AF79" s="125">
        <f>ROUND(AE79*Valores!$C$2,2)</f>
        <v>0</v>
      </c>
      <c r="AG79" s="125">
        <f>ROUND(IF($F$4="NO",Valores!$C$63,Valores!$C$63/2),2)</f>
        <v>7131.28</v>
      </c>
      <c r="AH79" s="125">
        <f t="shared" si="15"/>
        <v>181457.04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-19960.274400000002</v>
      </c>
      <c r="AO79" s="125">
        <f>AH79*-Valores!$C$72</f>
        <v>0</v>
      </c>
      <c r="AP79" s="125">
        <f>AH79*Valores!$C$73</f>
        <v>-8165.5668000000005</v>
      </c>
      <c r="AQ79" s="125">
        <f>Valores!$C$100</f>
        <v>-554.86</v>
      </c>
      <c r="AR79" s="125">
        <f>IF($F$5=0,Valores!$C$101,(Valores!$C$101+$F$5*(Valores!$C$101)))</f>
        <v>-385</v>
      </c>
      <c r="AS79" s="125">
        <f t="shared" si="16"/>
        <v>152391.3388</v>
      </c>
      <c r="AT79" s="125">
        <f t="shared" si="10"/>
        <v>-19960.274400000002</v>
      </c>
      <c r="AU79" s="125">
        <f>AH79*Valores!$C$74</f>
        <v>-4899.3400799999999</v>
      </c>
      <c r="AV79" s="125">
        <f>AH79*Valores!$C$75</f>
        <v>-544.37112000000002</v>
      </c>
      <c r="AW79" s="125">
        <f t="shared" si="14"/>
        <v>156053.05439999999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2327</v>
      </c>
      <c r="G80" s="192">
        <v>1770</v>
      </c>
      <c r="H80" s="125">
        <f>ROUND(G80*Valores!$C$2,2)</f>
        <v>52804.94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12076.49</v>
      </c>
      <c r="N80" s="125">
        <f t="shared" si="11"/>
        <v>0</v>
      </c>
      <c r="O80" s="125">
        <f>Valores!$C$9</f>
        <v>32933</v>
      </c>
      <c r="P80" s="125">
        <f>Valores!$D$5</f>
        <v>15250.78</v>
      </c>
      <c r="Q80" s="125">
        <f>Valores!$C$22</f>
        <v>13606.14</v>
      </c>
      <c r="R80" s="125">
        <f>IF($F$4="NO",Valores!$C$45,Valores!$C$45/2)</f>
        <v>11186.890000000001</v>
      </c>
      <c r="S80" s="125">
        <f>Valores!$C$19</f>
        <v>14191.11</v>
      </c>
      <c r="T80" s="125">
        <f t="shared" si="17"/>
        <v>14191.11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8340.76</v>
      </c>
      <c r="AA80" s="125">
        <f>Valores!$C$25</f>
        <v>623.77</v>
      </c>
      <c r="AB80" s="214">
        <v>0</v>
      </c>
      <c r="AC80" s="125">
        <f t="shared" si="12"/>
        <v>0</v>
      </c>
      <c r="AD80" s="125">
        <f>Valores!$C$26</f>
        <v>623.77</v>
      </c>
      <c r="AE80" s="192">
        <v>0</v>
      </c>
      <c r="AF80" s="125">
        <f>ROUND(AE80*Valores!$C$2,2)</f>
        <v>0</v>
      </c>
      <c r="AG80" s="125">
        <f>ROUND(IF($F$4="NO",Valores!$C$63,Valores!$C$63/2),2)</f>
        <v>7131.28</v>
      </c>
      <c r="AH80" s="125">
        <f t="shared" si="15"/>
        <v>171095.93000000002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-18820.552300000003</v>
      </c>
      <c r="AO80" s="125">
        <f>AH80*-Valores!$C$72</f>
        <v>0</v>
      </c>
      <c r="AP80" s="125">
        <f>AH80*Valores!$C$73</f>
        <v>-7699.3168500000011</v>
      </c>
      <c r="AQ80" s="125">
        <f>Valores!$C$100</f>
        <v>-554.86</v>
      </c>
      <c r="AR80" s="125">
        <f>IF($F$5=0,Valores!$C$101,(Valores!$C$101+$F$5*(Valores!$C$101)))</f>
        <v>-385</v>
      </c>
      <c r="AS80" s="125">
        <f t="shared" si="16"/>
        <v>143636.20085000002</v>
      </c>
      <c r="AT80" s="125">
        <f t="shared" si="10"/>
        <v>-18820.552300000003</v>
      </c>
      <c r="AU80" s="125">
        <f>AH80*Valores!$C$74</f>
        <v>-4619.5901100000001</v>
      </c>
      <c r="AV80" s="125">
        <f>AH80*Valores!$C$75</f>
        <v>-513.28779000000009</v>
      </c>
      <c r="AW80" s="125">
        <f t="shared" si="14"/>
        <v>147142.49980000002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2297.16</v>
      </c>
      <c r="G81" s="192">
        <v>2073</v>
      </c>
      <c r="H81" s="125">
        <f>ROUND(G81*Valores!$C$2,2)</f>
        <v>61844.43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13427.94</v>
      </c>
      <c r="N81" s="125">
        <f t="shared" si="11"/>
        <v>0</v>
      </c>
      <c r="O81" s="125">
        <f>Valores!$C$9</f>
        <v>32933</v>
      </c>
      <c r="P81" s="125">
        <f>Valores!$D$5</f>
        <v>15250.78</v>
      </c>
      <c r="Q81" s="125">
        <f>Valores!$C$22</f>
        <v>13606.14</v>
      </c>
      <c r="R81" s="125">
        <f>IF($F$4="NO",Valores!$C$45,Valores!$C$45/2)</f>
        <v>11186.890000000001</v>
      </c>
      <c r="S81" s="125">
        <f>Valores!$C$19</f>
        <v>14191.11</v>
      </c>
      <c r="T81" s="125">
        <f t="shared" si="17"/>
        <v>14191.11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8340.76</v>
      </c>
      <c r="AA81" s="125">
        <f>Valores!$C$25</f>
        <v>623.77</v>
      </c>
      <c r="AB81" s="214">
        <v>0</v>
      </c>
      <c r="AC81" s="125">
        <f t="shared" si="12"/>
        <v>0</v>
      </c>
      <c r="AD81" s="125">
        <f>Valores!$C$26</f>
        <v>623.77</v>
      </c>
      <c r="AE81" s="192">
        <v>0</v>
      </c>
      <c r="AF81" s="125">
        <f>ROUND(AE81*Valores!$C$2,2)</f>
        <v>0</v>
      </c>
      <c r="AG81" s="125">
        <f>ROUND(IF($F$4="NO",Valores!$C$63,Valores!$C$63/2),2)</f>
        <v>7131.28</v>
      </c>
      <c r="AH81" s="125">
        <f t="shared" si="15"/>
        <v>181457.03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-19960.273300000001</v>
      </c>
      <c r="AO81" s="125">
        <f>AH81*-Valores!$C$72</f>
        <v>0</v>
      </c>
      <c r="AP81" s="125">
        <f>AH81*Valores!$C$73</f>
        <v>-8165.5663500000001</v>
      </c>
      <c r="AQ81" s="125">
        <f>Valores!$C$100</f>
        <v>-554.86</v>
      </c>
      <c r="AR81" s="125">
        <f>IF($F$5=0,Valores!$C$101,(Valores!$C$101+$F$5*(Valores!$C$101)))</f>
        <v>-385</v>
      </c>
      <c r="AS81" s="125">
        <f t="shared" si="16"/>
        <v>152391.33035</v>
      </c>
      <c r="AT81" s="125">
        <f t="shared" si="10"/>
        <v>-19960.273300000001</v>
      </c>
      <c r="AU81" s="125">
        <f>AH81*Valores!$C$74</f>
        <v>-4899.3398099999995</v>
      </c>
      <c r="AV81" s="125">
        <f>AH81*Valores!$C$75</f>
        <v>-544.37108999999998</v>
      </c>
      <c r="AW81" s="125">
        <f t="shared" si="14"/>
        <v>156053.04579999999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2267.33</v>
      </c>
      <c r="G82" s="192">
        <v>1872</v>
      </c>
      <c r="H82" s="125">
        <f>ROUND(G82*Valores!$C$2,2)</f>
        <v>55847.94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12523.99</v>
      </c>
      <c r="N82" s="125">
        <f t="shared" si="11"/>
        <v>0</v>
      </c>
      <c r="O82" s="125">
        <f>Valores!$C$9</f>
        <v>32933</v>
      </c>
      <c r="P82" s="125">
        <f>Valores!$D$5</f>
        <v>15250.78</v>
      </c>
      <c r="Q82" s="125">
        <v>0</v>
      </c>
      <c r="R82" s="125">
        <f>IF($F$4="NO",Valores!$C$45,Valores!$C$45/2)</f>
        <v>11186.890000000001</v>
      </c>
      <c r="S82" s="125">
        <f>Valores!$C$19</f>
        <v>14191.11</v>
      </c>
      <c r="T82" s="125">
        <f t="shared" si="17"/>
        <v>14191.11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8340.76</v>
      </c>
      <c r="AA82" s="125">
        <f>Valores!$C$25</f>
        <v>623.77</v>
      </c>
      <c r="AB82" s="214">
        <v>0</v>
      </c>
      <c r="AC82" s="125">
        <f t="shared" si="12"/>
        <v>0</v>
      </c>
      <c r="AD82" s="125">
        <f>Valores!$C$26</f>
        <v>623.77</v>
      </c>
      <c r="AE82" s="192">
        <v>0</v>
      </c>
      <c r="AF82" s="125">
        <f>ROUND(AE82*Valores!$C$2,2)</f>
        <v>0</v>
      </c>
      <c r="AG82" s="125">
        <f>ROUND(IF($F$4="NO",Valores!$C$63,Valores!$C$63/2),2)</f>
        <v>7131.28</v>
      </c>
      <c r="AH82" s="125">
        <f t="shared" si="15"/>
        <v>160920.62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-17701.268199999999</v>
      </c>
      <c r="AO82" s="125">
        <f>AH82*-Valores!$C$72</f>
        <v>0</v>
      </c>
      <c r="AP82" s="125">
        <f>AH82*Valores!$C$73</f>
        <v>-7241.4278999999997</v>
      </c>
      <c r="AQ82" s="125">
        <f>Valores!$C$100</f>
        <v>-554.86</v>
      </c>
      <c r="AR82" s="125">
        <f>IF($F$5=0,Valores!$C$101,(Valores!$C$101+$F$5*(Valores!$C$101)))</f>
        <v>-385</v>
      </c>
      <c r="AS82" s="125">
        <f t="shared" si="16"/>
        <v>135038.06390000001</v>
      </c>
      <c r="AT82" s="125">
        <f t="shared" si="10"/>
        <v>-17701.268199999999</v>
      </c>
      <c r="AU82" s="125">
        <f>AH82*Valores!$C$74</f>
        <v>-4344.8567400000002</v>
      </c>
      <c r="AV82" s="125">
        <f>AH82*Valores!$C$75</f>
        <v>-482.76186000000001</v>
      </c>
      <c r="AW82" s="125">
        <f t="shared" si="14"/>
        <v>138391.73319999999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2237.5</v>
      </c>
      <c r="G83" s="192">
        <v>1873</v>
      </c>
      <c r="H83" s="125">
        <f>ROUND(G83*Valores!$C$2,2)</f>
        <v>55877.77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12523.99</v>
      </c>
      <c r="N83" s="125">
        <f t="shared" si="11"/>
        <v>0</v>
      </c>
      <c r="O83" s="125">
        <f>Valores!$C$9</f>
        <v>32933</v>
      </c>
      <c r="P83" s="125">
        <f>Valores!$D$5</f>
        <v>15250.78</v>
      </c>
      <c r="Q83" s="125">
        <f>Valores!$C$22</f>
        <v>13606.14</v>
      </c>
      <c r="R83" s="125">
        <f>IF($F$4="NO",Valores!$C$45,Valores!$C$45/2)</f>
        <v>11186.890000000001</v>
      </c>
      <c r="S83" s="125">
        <f>Valores!$C$19</f>
        <v>14191.11</v>
      </c>
      <c r="T83" s="125">
        <f t="shared" si="17"/>
        <v>14191.11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8340.76</v>
      </c>
      <c r="AA83" s="125">
        <f>Valores!$C$25</f>
        <v>623.77</v>
      </c>
      <c r="AB83" s="214">
        <v>0</v>
      </c>
      <c r="AC83" s="125">
        <f t="shared" si="12"/>
        <v>0</v>
      </c>
      <c r="AD83" s="125">
        <f>Valores!$C$26</f>
        <v>623.77</v>
      </c>
      <c r="AE83" s="192">
        <v>0</v>
      </c>
      <c r="AF83" s="125">
        <f>ROUND(AE83*Valores!$C$2,2)</f>
        <v>0</v>
      </c>
      <c r="AG83" s="125">
        <f>ROUND(IF($F$4="NO",Valores!$C$63,Valores!$C$63/2),2)</f>
        <v>7131.28</v>
      </c>
      <c r="AH83" s="125">
        <f t="shared" si="15"/>
        <v>174526.75999999998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-19197.943599999999</v>
      </c>
      <c r="AO83" s="125">
        <f>AH83*-Valores!$C$72</f>
        <v>0</v>
      </c>
      <c r="AP83" s="125">
        <f>AH83*Valores!$C$73</f>
        <v>-7853.7041999999992</v>
      </c>
      <c r="AQ83" s="125">
        <f>Valores!$C$100</f>
        <v>-554.86</v>
      </c>
      <c r="AR83" s="125">
        <f>IF($F$5=0,Valores!$C$101,(Valores!$C$101+$F$5*(Valores!$C$101)))</f>
        <v>-385</v>
      </c>
      <c r="AS83" s="125">
        <f t="shared" si="16"/>
        <v>146535.25219999999</v>
      </c>
      <c r="AT83" s="125">
        <f t="shared" si="10"/>
        <v>-19197.943599999999</v>
      </c>
      <c r="AU83" s="125">
        <f>AH83*Valores!$C$74</f>
        <v>-4712.2225199999993</v>
      </c>
      <c r="AV83" s="125">
        <f>AH83*Valores!$C$75</f>
        <v>-523.5802799999999</v>
      </c>
      <c r="AW83" s="125">
        <f t="shared" si="14"/>
        <v>150093.01359999998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2267.33</v>
      </c>
      <c r="G84" s="192">
        <v>1752</v>
      </c>
      <c r="H84" s="125">
        <f>ROUND(G84*Valores!$C$2,2)</f>
        <v>52267.94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11898.14</v>
      </c>
      <c r="N84" s="125">
        <f t="shared" si="11"/>
        <v>0</v>
      </c>
      <c r="O84" s="125">
        <f>Valores!$C$8</f>
        <v>32836.379999999997</v>
      </c>
      <c r="P84" s="125">
        <f>Valores!$D$5</f>
        <v>15250.78</v>
      </c>
      <c r="Q84" s="125">
        <f>Valores!$C$22</f>
        <v>13606.14</v>
      </c>
      <c r="R84" s="125">
        <f>IF($F$4="NO",Valores!$C$44,Valores!$C$44/2)</f>
        <v>10594.584000000001</v>
      </c>
      <c r="S84" s="125">
        <f>Valores!$C$19</f>
        <v>14191.11</v>
      </c>
      <c r="T84" s="125">
        <f t="shared" si="17"/>
        <v>14191.11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6950.64</v>
      </c>
      <c r="AA84" s="125">
        <f>Valores!$C$25</f>
        <v>623.77</v>
      </c>
      <c r="AB84" s="214">
        <v>0</v>
      </c>
      <c r="AC84" s="125">
        <f t="shared" si="12"/>
        <v>0</v>
      </c>
      <c r="AD84" s="125">
        <f>Valores!$C$26</f>
        <v>623.77</v>
      </c>
      <c r="AE84" s="192">
        <v>0</v>
      </c>
      <c r="AF84" s="125">
        <f>ROUND(AE84*Valores!$C$2,2)</f>
        <v>0</v>
      </c>
      <c r="AG84" s="125">
        <f>ROUND(IF($F$4="NO",Valores!$C$63,Valores!$C$63/2),2)</f>
        <v>7131.28</v>
      </c>
      <c r="AH84" s="125">
        <f t="shared" si="15"/>
        <v>168241.86399999997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-18506.605039999999</v>
      </c>
      <c r="AO84" s="125">
        <f>AH84*-Valores!$C$72</f>
        <v>0</v>
      </c>
      <c r="AP84" s="125">
        <f>AH84*Valores!$C$73</f>
        <v>-7570.8838799999985</v>
      </c>
      <c r="AQ84" s="125">
        <f>Valores!$C$100</f>
        <v>-554.86</v>
      </c>
      <c r="AR84" s="125">
        <f>IF($F$5=0,Valores!$C$101,(Valores!$C$101+$F$5*(Valores!$C$101)))</f>
        <v>-385</v>
      </c>
      <c r="AS84" s="125">
        <f t="shared" si="16"/>
        <v>141224.51507999998</v>
      </c>
      <c r="AT84" s="125">
        <f t="shared" si="10"/>
        <v>-18506.605039999999</v>
      </c>
      <c r="AU84" s="125">
        <f>AH84*Valores!$C$74</f>
        <v>-4542.5303279999989</v>
      </c>
      <c r="AV84" s="125">
        <f>AH84*Valores!$C$75</f>
        <v>-504.72559199999995</v>
      </c>
      <c r="AW84" s="125">
        <f t="shared" si="14"/>
        <v>144688.00303999998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2327</v>
      </c>
      <c r="G85" s="192">
        <v>1770</v>
      </c>
      <c r="H85" s="125">
        <f>ROUND(G85*Valores!$C$2,2)</f>
        <v>52804.94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11898.1</v>
      </c>
      <c r="N85" s="125">
        <f t="shared" si="11"/>
        <v>0</v>
      </c>
      <c r="O85" s="125">
        <f>Valores!$C$10</f>
        <v>28251.54</v>
      </c>
      <c r="P85" s="125">
        <f>Valores!$D$5</f>
        <v>15250.78</v>
      </c>
      <c r="Q85" s="125">
        <f>Valores!$C$22</f>
        <v>13606.14</v>
      </c>
      <c r="R85" s="125">
        <f>IF($F$4="NO",Valores!$C$43,Valores!$C$43/2)</f>
        <v>9997.6470000000008</v>
      </c>
      <c r="S85" s="125">
        <f>Valores!$C$19</f>
        <v>14191.11</v>
      </c>
      <c r="T85" s="125">
        <f t="shared" si="17"/>
        <v>14191.11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6950.64</v>
      </c>
      <c r="AA85" s="125">
        <f>Valores!$C$25</f>
        <v>623.77</v>
      </c>
      <c r="AB85" s="214">
        <v>0</v>
      </c>
      <c r="AC85" s="125">
        <f t="shared" si="12"/>
        <v>0</v>
      </c>
      <c r="AD85" s="125">
        <f>Valores!$C$26</f>
        <v>623.77</v>
      </c>
      <c r="AE85" s="192">
        <v>0</v>
      </c>
      <c r="AF85" s="125">
        <f>ROUND(AE85*Valores!$C$2,2)</f>
        <v>0</v>
      </c>
      <c r="AG85" s="125">
        <f>ROUND(IF($F$4="NO",Valores!$C$63,Valores!$C$63/2),2)</f>
        <v>7131.28</v>
      </c>
      <c r="AH85" s="125">
        <f t="shared" si="15"/>
        <v>163656.71700000003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-18002.238870000005</v>
      </c>
      <c r="AO85" s="125">
        <f>AH85*-Valores!$C$72</f>
        <v>0</v>
      </c>
      <c r="AP85" s="125">
        <f>AH85*Valores!$C$73</f>
        <v>-7364.5522650000012</v>
      </c>
      <c r="AQ85" s="125">
        <f>Valores!$C$100</f>
        <v>-554.86</v>
      </c>
      <c r="AR85" s="125">
        <f>IF($F$5=0,Valores!$C$101,(Valores!$C$101+$F$5*(Valores!$C$101)))</f>
        <v>-385</v>
      </c>
      <c r="AS85" s="125">
        <f t="shared" si="16"/>
        <v>137350.06586500001</v>
      </c>
      <c r="AT85" s="125">
        <f t="shared" si="10"/>
        <v>-18002.238870000005</v>
      </c>
      <c r="AU85" s="125">
        <f>AH85*Valores!$C$74</f>
        <v>-4418.7313590000012</v>
      </c>
      <c r="AV85" s="125">
        <f>AH85*Valores!$C$75</f>
        <v>-490.9701510000001</v>
      </c>
      <c r="AW85" s="125">
        <f t="shared" si="14"/>
        <v>140744.77662000002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2267.33</v>
      </c>
      <c r="G86" s="192">
        <v>1872</v>
      </c>
      <c r="H86" s="125">
        <f>ROUND(G86*Valores!$C$2,2)</f>
        <v>55847.94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12345.6</v>
      </c>
      <c r="N86" s="125">
        <f t="shared" si="11"/>
        <v>0</v>
      </c>
      <c r="O86" s="125">
        <f>Valores!$C$10</f>
        <v>28251.54</v>
      </c>
      <c r="P86" s="125">
        <f>Valores!$D$5</f>
        <v>15250.78</v>
      </c>
      <c r="Q86" s="125">
        <v>0</v>
      </c>
      <c r="R86" s="125">
        <f>IF($F$4="NO",Valores!$C$43,Valores!$C$43/2)</f>
        <v>9997.6470000000008</v>
      </c>
      <c r="S86" s="125">
        <f>Valores!$C$19</f>
        <v>14191.11</v>
      </c>
      <c r="T86" s="125">
        <f t="shared" si="17"/>
        <v>14191.11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6950.64</v>
      </c>
      <c r="AA86" s="125">
        <f>Valores!$C$25</f>
        <v>623.77</v>
      </c>
      <c r="AB86" s="214">
        <v>0</v>
      </c>
      <c r="AC86" s="125">
        <f t="shared" si="12"/>
        <v>0</v>
      </c>
      <c r="AD86" s="125">
        <f>Valores!$C$26</f>
        <v>623.77</v>
      </c>
      <c r="AE86" s="192">
        <v>0</v>
      </c>
      <c r="AF86" s="125">
        <f>ROUND(AE86*Valores!$C$2,2)</f>
        <v>0</v>
      </c>
      <c r="AG86" s="125">
        <f>ROUND(IF($F$4="NO",Valores!$C$63,Valores!$C$63/2),2)</f>
        <v>7131.28</v>
      </c>
      <c r="AH86" s="125">
        <f t="shared" si="15"/>
        <v>153481.40699999998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-16882.954769999997</v>
      </c>
      <c r="AO86" s="125">
        <f>AH86*-Valores!$C$72</f>
        <v>0</v>
      </c>
      <c r="AP86" s="125">
        <f>AH86*Valores!$C$73</f>
        <v>-6906.6633149999989</v>
      </c>
      <c r="AQ86" s="125">
        <f>Valores!$C$100</f>
        <v>-554.86</v>
      </c>
      <c r="AR86" s="125">
        <f>IF($F$5=0,Valores!$C$101,(Valores!$C$101+$F$5*(Valores!$C$101)))</f>
        <v>-385</v>
      </c>
      <c r="AS86" s="125">
        <f t="shared" si="16"/>
        <v>128751.92891499998</v>
      </c>
      <c r="AT86" s="125">
        <f t="shared" si="10"/>
        <v>-16882.954769999997</v>
      </c>
      <c r="AU86" s="125">
        <f>AH86*Valores!$C$74</f>
        <v>-4143.9979889999995</v>
      </c>
      <c r="AV86" s="125">
        <f>AH86*Valores!$C$75</f>
        <v>-460.44422099999991</v>
      </c>
      <c r="AW86" s="125">
        <f t="shared" si="14"/>
        <v>131994.01001999999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5041.83</v>
      </c>
      <c r="G87" s="192">
        <f>1997</f>
        <v>1997</v>
      </c>
      <c r="H87" s="125">
        <f>ROUND(G87*Valores!$C$2,2)</f>
        <v>59577.1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13410.69</v>
      </c>
      <c r="N87" s="125">
        <f t="shared" si="11"/>
        <v>0</v>
      </c>
      <c r="O87" s="125">
        <f>Valores!$C$9</f>
        <v>32933</v>
      </c>
      <c r="P87" s="125">
        <f>Valores!$D$5</f>
        <v>15250.78</v>
      </c>
      <c r="Q87" s="125">
        <f>Valores!$C$22</f>
        <v>13606.14</v>
      </c>
      <c r="R87" s="125">
        <f>IF($F$4="NO",Valores!$C$44,Valores!$C$44/2)</f>
        <v>10594.584000000001</v>
      </c>
      <c r="S87" s="125">
        <f>Valores!$C$19</f>
        <v>14191.11</v>
      </c>
      <c r="T87" s="125">
        <f t="shared" si="17"/>
        <v>14191.11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6950.64</v>
      </c>
      <c r="AA87" s="125">
        <f>Valores!$C$25</f>
        <v>623.77</v>
      </c>
      <c r="AB87" s="214">
        <v>0</v>
      </c>
      <c r="AC87" s="125">
        <f t="shared" si="12"/>
        <v>0</v>
      </c>
      <c r="AD87" s="125">
        <f>Valores!$C$26</f>
        <v>623.77</v>
      </c>
      <c r="AE87" s="192">
        <v>0</v>
      </c>
      <c r="AF87" s="125">
        <f>ROUND(AE87*Valores!$C$2,2)</f>
        <v>0</v>
      </c>
      <c r="AG87" s="125">
        <f>ROUND(IF($F$4="NO",Valores!$C$63,Valores!$C$63/2),2)</f>
        <v>7131.28</v>
      </c>
      <c r="AH87" s="125">
        <f t="shared" si="15"/>
        <v>179934.69399999999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-19792.816339999998</v>
      </c>
      <c r="AO87" s="125">
        <f>AH87*-Valores!$C$72</f>
        <v>0</v>
      </c>
      <c r="AP87" s="125">
        <f>AH87*Valores!$C$73</f>
        <v>-8097.0612299999993</v>
      </c>
      <c r="AQ87" s="125">
        <f>Valores!$C$100</f>
        <v>-554.86</v>
      </c>
      <c r="AR87" s="125">
        <f>IF($F$5=0,Valores!$C$101,(Valores!$C$101+$F$5*(Valores!$C$101)))</f>
        <v>-385</v>
      </c>
      <c r="AS87" s="125">
        <f t="shared" si="16"/>
        <v>151104.95642999999</v>
      </c>
      <c r="AT87" s="125">
        <f t="shared" si="10"/>
        <v>-19792.816339999998</v>
      </c>
      <c r="AU87" s="125">
        <f>AH87*Valores!$C$74</f>
        <v>-4858.2367379999996</v>
      </c>
      <c r="AV87" s="125">
        <f>AH87*Valores!$C$75</f>
        <v>-539.80408199999999</v>
      </c>
      <c r="AW87" s="125">
        <f t="shared" si="14"/>
        <v>154743.83684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6503.66</v>
      </c>
      <c r="G88" s="192">
        <f>1997</f>
        <v>1997</v>
      </c>
      <c r="H88" s="125">
        <f>ROUND(G88*Valores!$C$2,2)</f>
        <v>59577.1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13629.97</v>
      </c>
      <c r="N88" s="125">
        <f t="shared" si="11"/>
        <v>0</v>
      </c>
      <c r="O88" s="125">
        <f>Valores!$C$15</f>
        <v>38550.75</v>
      </c>
      <c r="P88" s="125">
        <f>Valores!$D$5</f>
        <v>15250.78</v>
      </c>
      <c r="Q88" s="125">
        <f>Valores!$C$22</f>
        <v>13606.14</v>
      </c>
      <c r="R88" s="125">
        <f>IF($F$4="NO",Valores!$C$44,Valores!$C$44/2)</f>
        <v>10594.584000000001</v>
      </c>
      <c r="S88" s="125">
        <f>Valores!$C$19</f>
        <v>14191.11</v>
      </c>
      <c r="T88" s="125">
        <f t="shared" si="17"/>
        <v>14191.11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6950.64</v>
      </c>
      <c r="AA88" s="125">
        <f>Valores!$C$25</f>
        <v>623.77</v>
      </c>
      <c r="AB88" s="214">
        <v>0</v>
      </c>
      <c r="AC88" s="125">
        <f t="shared" si="12"/>
        <v>0</v>
      </c>
      <c r="AD88" s="125">
        <f>Valores!$C$26</f>
        <v>623.77</v>
      </c>
      <c r="AE88" s="192">
        <v>0</v>
      </c>
      <c r="AF88" s="125">
        <f>ROUND(AE88*Valores!$C$2,2)</f>
        <v>0</v>
      </c>
      <c r="AG88" s="125">
        <f>ROUND(IF($F$4="NO",Valores!$C$63,Valores!$C$63/2),2)</f>
        <v>7131.28</v>
      </c>
      <c r="AH88" s="125">
        <f t="shared" si="15"/>
        <v>187233.55400000003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-20595.690940000004</v>
      </c>
      <c r="AO88" s="125">
        <f>AH88*-Valores!$C$72</f>
        <v>0</v>
      </c>
      <c r="AP88" s="125">
        <f>AH88*Valores!$C$73</f>
        <v>-8425.509930000002</v>
      </c>
      <c r="AQ88" s="125">
        <f>Valores!$C$100</f>
        <v>-554.86</v>
      </c>
      <c r="AR88" s="125">
        <f>IF($F$5=0,Valores!$C$101,(Valores!$C$101+$F$5*(Valores!$C$101)))</f>
        <v>-385</v>
      </c>
      <c r="AS88" s="125">
        <f t="shared" si="16"/>
        <v>157272.49313000002</v>
      </c>
      <c r="AT88" s="125">
        <f t="shared" si="10"/>
        <v>-20595.690940000004</v>
      </c>
      <c r="AU88" s="125">
        <f>AH88*Valores!$C$74</f>
        <v>-5055.3059580000008</v>
      </c>
      <c r="AV88" s="125">
        <f>AH88*Valores!$C$75</f>
        <v>-561.70066200000008</v>
      </c>
      <c r="AW88" s="125">
        <f t="shared" si="14"/>
        <v>161020.85644000003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6503.66</v>
      </c>
      <c r="G89" s="192">
        <f>1997</f>
        <v>1997</v>
      </c>
      <c r="H89" s="125">
        <f>ROUND(G89*Valores!$C$2,2)</f>
        <v>59577.1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13629.97</v>
      </c>
      <c r="N89" s="125">
        <f t="shared" si="11"/>
        <v>0</v>
      </c>
      <c r="O89" s="125">
        <f>Valores!$C$15</f>
        <v>38550.75</v>
      </c>
      <c r="P89" s="125">
        <f>Valores!$D$5</f>
        <v>15250.78</v>
      </c>
      <c r="Q89" s="125">
        <f>Valores!$C$22</f>
        <v>13606.14</v>
      </c>
      <c r="R89" s="125">
        <f>IF($F$4="NO",Valores!$C$44,Valores!$C$44/2)</f>
        <v>10594.584000000001</v>
      </c>
      <c r="S89" s="125">
        <f>Valores!$C$19</f>
        <v>14191.11</v>
      </c>
      <c r="T89" s="125">
        <f t="shared" si="17"/>
        <v>14191.11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6950.64</v>
      </c>
      <c r="AA89" s="125">
        <f>Valores!$C$25</f>
        <v>623.77</v>
      </c>
      <c r="AB89" s="214">
        <v>0</v>
      </c>
      <c r="AC89" s="125">
        <f t="shared" si="12"/>
        <v>0</v>
      </c>
      <c r="AD89" s="125">
        <f>Valores!$C$26</f>
        <v>623.77</v>
      </c>
      <c r="AE89" s="192">
        <v>19</v>
      </c>
      <c r="AF89" s="125">
        <f>ROUND(AE89*Valores!$C$2,2)</f>
        <v>566.83000000000004</v>
      </c>
      <c r="AG89" s="125">
        <f>ROUND(IF($F$4="NO",Valores!$C$63,Valores!$C$63/2),2)</f>
        <v>7131.28</v>
      </c>
      <c r="AH89" s="125">
        <f t="shared" si="15"/>
        <v>187800.38400000002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-20658.042240000002</v>
      </c>
      <c r="AO89" s="125">
        <f>AH89*-Valores!$C$72</f>
        <v>0</v>
      </c>
      <c r="AP89" s="125">
        <f>AH89*Valores!$C$73</f>
        <v>-8451.01728</v>
      </c>
      <c r="AQ89" s="125">
        <f>Valores!$C$100</f>
        <v>-554.86</v>
      </c>
      <c r="AR89" s="125">
        <f>IF($F$5=0,Valores!$C$101,(Valores!$C$101+$F$5*(Valores!$C$101)))</f>
        <v>-385</v>
      </c>
      <c r="AS89" s="125">
        <f t="shared" si="16"/>
        <v>157751.46448000002</v>
      </c>
      <c r="AT89" s="125">
        <f t="shared" si="10"/>
        <v>-20658.042240000002</v>
      </c>
      <c r="AU89" s="125">
        <f>AH89*Valores!$C$74</f>
        <v>-5070.6103680000006</v>
      </c>
      <c r="AV89" s="125">
        <f>AH89*Valores!$C$75</f>
        <v>-563.40115200000002</v>
      </c>
      <c r="AW89" s="125">
        <f t="shared" si="14"/>
        <v>161508.33024000001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5578.83</v>
      </c>
      <c r="G90" s="192">
        <v>1704</v>
      </c>
      <c r="H90" s="125">
        <f>ROUND(G90*Valores!$C$2,2)</f>
        <v>50835.94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12180.07</v>
      </c>
      <c r="N90" s="125">
        <f t="shared" si="11"/>
        <v>0</v>
      </c>
      <c r="O90" s="125">
        <f>Valores!$C$9</f>
        <v>32933</v>
      </c>
      <c r="P90" s="125">
        <f>Valores!$D$5</f>
        <v>15250.78</v>
      </c>
      <c r="Q90" s="125">
        <f>Valores!$C$22</f>
        <v>13606.14</v>
      </c>
      <c r="R90" s="125">
        <f>IF($F$4="NO",Valores!$C$44,Valores!$C$44/2)</f>
        <v>10594.584000000001</v>
      </c>
      <c r="S90" s="125">
        <f>Valores!$C$19</f>
        <v>14191.11</v>
      </c>
      <c r="T90" s="125">
        <f t="shared" si="17"/>
        <v>14191.11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6950.64</v>
      </c>
      <c r="AA90" s="125">
        <f>Valores!$C$25</f>
        <v>623.77</v>
      </c>
      <c r="AB90" s="214">
        <v>0</v>
      </c>
      <c r="AC90" s="125">
        <f t="shared" si="12"/>
        <v>0</v>
      </c>
      <c r="AD90" s="125">
        <f>Valores!$C$26</f>
        <v>623.77</v>
      </c>
      <c r="AE90" s="192">
        <v>0</v>
      </c>
      <c r="AF90" s="125">
        <f>ROUND(AE90*Valores!$C$2,2)</f>
        <v>0</v>
      </c>
      <c r="AG90" s="125">
        <f>ROUND(IF($F$4="NO",Valores!$C$63,Valores!$C$63/2),2)</f>
        <v>7131.28</v>
      </c>
      <c r="AH90" s="125">
        <f t="shared" si="15"/>
        <v>170499.91399999996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-18754.990539999995</v>
      </c>
      <c r="AO90" s="125">
        <f>AH90*-Valores!$C$72</f>
        <v>0</v>
      </c>
      <c r="AP90" s="125">
        <f>AH90*Valores!$C$73</f>
        <v>-7672.4961299999977</v>
      </c>
      <c r="AQ90" s="125">
        <f>Valores!$C$100</f>
        <v>-554.86</v>
      </c>
      <c r="AR90" s="125">
        <f>IF($F$5=0,Valores!$C$101,(Valores!$C$101+$F$5*(Valores!$C$101)))</f>
        <v>-385</v>
      </c>
      <c r="AS90" s="125">
        <f t="shared" si="16"/>
        <v>143132.56732999996</v>
      </c>
      <c r="AT90" s="125">
        <f t="shared" si="10"/>
        <v>-18754.990539999995</v>
      </c>
      <c r="AU90" s="125">
        <f>AH90*Valores!$C$74</f>
        <v>-4603.4976779999988</v>
      </c>
      <c r="AV90" s="125">
        <f>AH90*Valores!$C$75</f>
        <v>-511.49974199999991</v>
      </c>
      <c r="AW90" s="125">
        <f t="shared" si="14"/>
        <v>146629.92603999996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5578.83</v>
      </c>
      <c r="G91" s="192">
        <v>1704</v>
      </c>
      <c r="H91" s="125">
        <f>ROUND(G91*Valores!$C$2,2)</f>
        <v>50835.94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12180.07</v>
      </c>
      <c r="N91" s="125">
        <f t="shared" si="11"/>
        <v>0</v>
      </c>
      <c r="O91" s="125">
        <f>Valores!$C$9</f>
        <v>32933</v>
      </c>
      <c r="P91" s="125">
        <f>Valores!$D$5</f>
        <v>15250.78</v>
      </c>
      <c r="Q91" s="125">
        <f>Valores!$C$22</f>
        <v>13606.14</v>
      </c>
      <c r="R91" s="125">
        <f>IF($F$4="NO",Valores!$C$44,Valores!$C$44/2)</f>
        <v>10594.584000000001</v>
      </c>
      <c r="S91" s="125">
        <f>Valores!$C$19</f>
        <v>14191.11</v>
      </c>
      <c r="T91" s="125">
        <f t="shared" si="17"/>
        <v>14191.11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6950.64</v>
      </c>
      <c r="AA91" s="125">
        <f>Valores!$C$25</f>
        <v>623.77</v>
      </c>
      <c r="AB91" s="214">
        <v>0</v>
      </c>
      <c r="AC91" s="125">
        <f t="shared" si="12"/>
        <v>0</v>
      </c>
      <c r="AD91" s="125">
        <f>Valores!$C$26</f>
        <v>623.77</v>
      </c>
      <c r="AE91" s="192">
        <v>19</v>
      </c>
      <c r="AF91" s="125">
        <f>ROUND(AE91*Valores!$C$2,2)</f>
        <v>566.83000000000004</v>
      </c>
      <c r="AG91" s="125">
        <f>ROUND(IF($F$4="NO",Valores!$C$63,Valores!$C$63/2),2)</f>
        <v>7131.28</v>
      </c>
      <c r="AH91" s="125">
        <f t="shared" si="15"/>
        <v>171066.74399999995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-18817.341839999994</v>
      </c>
      <c r="AO91" s="125">
        <f>AH91*-Valores!$C$72</f>
        <v>0</v>
      </c>
      <c r="AP91" s="125">
        <f>AH91*Valores!$C$73</f>
        <v>-7698.0034799999976</v>
      </c>
      <c r="AQ91" s="125">
        <f>Valores!$C$100</f>
        <v>-554.86</v>
      </c>
      <c r="AR91" s="125">
        <f>IF($F$5=0,Valores!$C$101,(Valores!$C$101+$F$5*(Valores!$C$101)))</f>
        <v>-385</v>
      </c>
      <c r="AS91" s="125">
        <f t="shared" si="16"/>
        <v>143611.53867999994</v>
      </c>
      <c r="AT91" s="125">
        <f t="shared" si="10"/>
        <v>-18817.341839999994</v>
      </c>
      <c r="AU91" s="125">
        <f>AH91*Valores!$C$74</f>
        <v>-4618.8020879999985</v>
      </c>
      <c r="AV91" s="125">
        <f>AH91*Valores!$C$75</f>
        <v>-513.2002319999998</v>
      </c>
      <c r="AW91" s="125">
        <f t="shared" si="14"/>
        <v>147117.39983999997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4803.16</v>
      </c>
      <c r="G92" s="192">
        <f>1480</f>
        <v>1480</v>
      </c>
      <c r="H92" s="125">
        <f>ROUND(G92*Valores!$C$2,2)</f>
        <v>44153.279999999999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11061.32</v>
      </c>
      <c r="N92" s="125">
        <f t="shared" si="11"/>
        <v>0</v>
      </c>
      <c r="O92" s="125">
        <f>Valores!$C$9</f>
        <v>32933</v>
      </c>
      <c r="P92" s="125">
        <f>Valores!$D$5</f>
        <v>15250.78</v>
      </c>
      <c r="Q92" s="125">
        <f>Valores!$C$22</f>
        <v>13606.14</v>
      </c>
      <c r="R92" s="125">
        <f>IF($F$4="NO",Valores!$C$44,Valores!$C$44/2)</f>
        <v>10594.584000000001</v>
      </c>
      <c r="S92" s="125">
        <f>Valores!$C$19</f>
        <v>14191.11</v>
      </c>
      <c r="T92" s="125">
        <f t="shared" si="17"/>
        <v>14191.11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6950.64</v>
      </c>
      <c r="AA92" s="125">
        <f>Valores!$C$25</f>
        <v>623.77</v>
      </c>
      <c r="AB92" s="214">
        <v>0</v>
      </c>
      <c r="AC92" s="125">
        <f t="shared" si="12"/>
        <v>0</v>
      </c>
      <c r="AD92" s="125">
        <f>Valores!$C$26</f>
        <v>623.77</v>
      </c>
      <c r="AE92" s="192">
        <v>0</v>
      </c>
      <c r="AF92" s="125">
        <f>ROUND(AE92*Valores!$C$2,2)</f>
        <v>0</v>
      </c>
      <c r="AG92" s="125">
        <f>ROUND(IF($F$4="NO",Valores!$C$63,Valores!$C$63/2),2)</f>
        <v>7131.28</v>
      </c>
      <c r="AH92" s="125">
        <f t="shared" si="15"/>
        <v>161922.834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-17811.511740000002</v>
      </c>
      <c r="AO92" s="125">
        <f>AH92*-Valores!$C$72</f>
        <v>0</v>
      </c>
      <c r="AP92" s="125">
        <f>AH92*Valores!$C$73</f>
        <v>-7286.5275300000003</v>
      </c>
      <c r="AQ92" s="125">
        <f>Valores!$C$100</f>
        <v>-554.86</v>
      </c>
      <c r="AR92" s="125">
        <f>IF($F$5=0,Valores!$C$101,(Valores!$C$101+$F$5*(Valores!$C$101)))</f>
        <v>-385</v>
      </c>
      <c r="AS92" s="125">
        <f t="shared" si="16"/>
        <v>135884.93473000001</v>
      </c>
      <c r="AT92" s="125">
        <f t="shared" si="10"/>
        <v>-17811.511740000002</v>
      </c>
      <c r="AU92" s="125">
        <f>AH92*Valores!$C$74</f>
        <v>-4371.916518</v>
      </c>
      <c r="AV92" s="125">
        <f>AH92*Valores!$C$75</f>
        <v>-485.76850200000001</v>
      </c>
      <c r="AW92" s="125">
        <f t="shared" si="14"/>
        <v>139253.63724000001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4803.16</v>
      </c>
      <c r="G93" s="192">
        <f>1480</f>
        <v>1480</v>
      </c>
      <c r="H93" s="125">
        <f>ROUND(G93*Valores!$C$2,2)</f>
        <v>44153.279999999999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11061.32</v>
      </c>
      <c r="N93" s="125">
        <f t="shared" si="11"/>
        <v>0</v>
      </c>
      <c r="O93" s="125">
        <f>Valores!$C$9</f>
        <v>32933</v>
      </c>
      <c r="P93" s="125">
        <f>Valores!$D$5</f>
        <v>15250.78</v>
      </c>
      <c r="Q93" s="125">
        <f>Valores!$C$22</f>
        <v>13606.14</v>
      </c>
      <c r="R93" s="125">
        <f>IF($F$4="NO",Valores!$C$44,Valores!$C$44/2)</f>
        <v>10594.584000000001</v>
      </c>
      <c r="S93" s="125">
        <f>Valores!$C$19</f>
        <v>14191.11</v>
      </c>
      <c r="T93" s="125">
        <f t="shared" si="17"/>
        <v>14191.11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6950.64</v>
      </c>
      <c r="AA93" s="125">
        <f>Valores!$C$25</f>
        <v>623.77</v>
      </c>
      <c r="AB93" s="214">
        <v>0</v>
      </c>
      <c r="AC93" s="125">
        <f t="shared" si="12"/>
        <v>0</v>
      </c>
      <c r="AD93" s="125">
        <f>Valores!$C$26</f>
        <v>623.77</v>
      </c>
      <c r="AE93" s="192">
        <v>19</v>
      </c>
      <c r="AF93" s="125">
        <f>ROUND(AE93*Valores!$C$2,2)</f>
        <v>566.83000000000004</v>
      </c>
      <c r="AG93" s="125">
        <f>ROUND(IF($F$4="NO",Valores!$C$63,Valores!$C$63/2),2)</f>
        <v>7131.28</v>
      </c>
      <c r="AH93" s="125">
        <f t="shared" si="15"/>
        <v>162489.66399999999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-17873.86304</v>
      </c>
      <c r="AO93" s="125">
        <f>AH93*-Valores!$C$72</f>
        <v>0</v>
      </c>
      <c r="AP93" s="125">
        <f>AH93*Valores!$C$73</f>
        <v>-7312.0348799999992</v>
      </c>
      <c r="AQ93" s="125">
        <f>Valores!$C$100</f>
        <v>-554.86</v>
      </c>
      <c r="AR93" s="125">
        <f>IF($F$5=0,Valores!$C$101,(Valores!$C$101+$F$5*(Valores!$C$101)))</f>
        <v>-385</v>
      </c>
      <c r="AS93" s="125">
        <f t="shared" si="16"/>
        <v>136363.90607999999</v>
      </c>
      <c r="AT93" s="125">
        <f t="shared" si="10"/>
        <v>-17873.86304</v>
      </c>
      <c r="AU93" s="125">
        <f>AH93*Valores!$C$74</f>
        <v>-4387.2209279999997</v>
      </c>
      <c r="AV93" s="125">
        <f>AH93*Valores!$C$75</f>
        <v>-487.46899199999996</v>
      </c>
      <c r="AW93" s="125">
        <f t="shared" si="14"/>
        <v>139741.11103999999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5340.16</v>
      </c>
      <c r="G94" s="192">
        <v>1712</v>
      </c>
      <c r="H94" s="125">
        <f>ROUND(G94*Valores!$C$2,2)</f>
        <v>51074.61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12180.07</v>
      </c>
      <c r="N94" s="125">
        <f t="shared" si="11"/>
        <v>0</v>
      </c>
      <c r="O94" s="125">
        <f>Valores!$C$9</f>
        <v>32933</v>
      </c>
      <c r="P94" s="125">
        <f>Valores!$D$5</f>
        <v>15250.78</v>
      </c>
      <c r="Q94" s="125">
        <f>Valores!$C$22</f>
        <v>13606.14</v>
      </c>
      <c r="R94" s="125">
        <f>IF($F$4="NO",Valores!$C$44,Valores!$C$44/2)</f>
        <v>10594.584000000001</v>
      </c>
      <c r="S94" s="125">
        <f>Valores!$C$19</f>
        <v>14191.11</v>
      </c>
      <c r="T94" s="125">
        <f t="shared" si="17"/>
        <v>14191.11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6950.64</v>
      </c>
      <c r="AA94" s="125">
        <f>Valores!$C$25</f>
        <v>623.77</v>
      </c>
      <c r="AB94" s="214">
        <v>0</v>
      </c>
      <c r="AC94" s="125">
        <f t="shared" si="12"/>
        <v>0</v>
      </c>
      <c r="AD94" s="125">
        <f>Valores!$C$26</f>
        <v>623.77</v>
      </c>
      <c r="AE94" s="192">
        <v>0</v>
      </c>
      <c r="AF94" s="125">
        <f>ROUND(AE94*Valores!$C$2,2)</f>
        <v>0</v>
      </c>
      <c r="AG94" s="125">
        <f>ROUND(IF($F$4="NO",Valores!$C$63,Valores!$C$63/2),2)</f>
        <v>7131.28</v>
      </c>
      <c r="AH94" s="125">
        <f t="shared" si="15"/>
        <v>170499.91399999996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-18754.990539999995</v>
      </c>
      <c r="AO94" s="125">
        <f>AH94*-Valores!$C$72</f>
        <v>0</v>
      </c>
      <c r="AP94" s="125">
        <f>AH94*Valores!$C$73</f>
        <v>-7672.4961299999977</v>
      </c>
      <c r="AQ94" s="125">
        <f>Valores!$C$100</f>
        <v>-554.86</v>
      </c>
      <c r="AR94" s="125">
        <f>IF($F$5=0,Valores!$C$101,(Valores!$C$101+$F$5*(Valores!$C$101)))</f>
        <v>-385</v>
      </c>
      <c r="AS94" s="125">
        <f t="shared" si="16"/>
        <v>143132.56732999996</v>
      </c>
      <c r="AT94" s="125">
        <f t="shared" si="10"/>
        <v>-18754.990539999995</v>
      </c>
      <c r="AU94" s="125">
        <f>AH94*Valores!$C$74</f>
        <v>-4603.4976779999988</v>
      </c>
      <c r="AV94" s="125">
        <f>AH94*Valores!$C$75</f>
        <v>-511.49974199999991</v>
      </c>
      <c r="AW94" s="125">
        <f t="shared" si="14"/>
        <v>146629.92603999996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1909.33</v>
      </c>
      <c r="G95" s="192">
        <v>2086</v>
      </c>
      <c r="H95" s="125">
        <f>ROUND(G95*Valores!$C$2,2)</f>
        <v>62232.26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13427.94</v>
      </c>
      <c r="N95" s="125">
        <f t="shared" si="11"/>
        <v>0</v>
      </c>
      <c r="O95" s="125">
        <f>Valores!$C$9</f>
        <v>32933</v>
      </c>
      <c r="P95" s="125">
        <f>Valores!$D$5</f>
        <v>15250.78</v>
      </c>
      <c r="Q95" s="125">
        <f>Valores!$C$22</f>
        <v>13606.14</v>
      </c>
      <c r="R95" s="125">
        <f>IF($F$4="NO",Valores!$C$45,Valores!$C$45/2)</f>
        <v>11186.890000000001</v>
      </c>
      <c r="S95" s="125">
        <f>Valores!$C$19</f>
        <v>14191.11</v>
      </c>
      <c r="T95" s="125">
        <f t="shared" si="17"/>
        <v>14191.11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8340.76</v>
      </c>
      <c r="AA95" s="125">
        <f>Valores!$C$25</f>
        <v>623.77</v>
      </c>
      <c r="AB95" s="214">
        <v>0</v>
      </c>
      <c r="AC95" s="125">
        <f t="shared" si="12"/>
        <v>0</v>
      </c>
      <c r="AD95" s="125">
        <f>Valores!$C$26</f>
        <v>623.77</v>
      </c>
      <c r="AE95" s="192">
        <v>0</v>
      </c>
      <c r="AF95" s="125">
        <f>ROUND(AE95*Valores!$C$2,2)</f>
        <v>0</v>
      </c>
      <c r="AG95" s="125">
        <f>ROUND(IF($F$4="NO",Valores!$C$63,Valores!$C$63/2),2)</f>
        <v>7131.28</v>
      </c>
      <c r="AH95" s="125">
        <f t="shared" si="15"/>
        <v>181457.03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-19960.273300000001</v>
      </c>
      <c r="AO95" s="125">
        <f>AH95*-Valores!$C$72</f>
        <v>0</v>
      </c>
      <c r="AP95" s="125">
        <f>AH95*Valores!$C$73</f>
        <v>-8165.5663500000001</v>
      </c>
      <c r="AQ95" s="125">
        <f>Valores!$C$100</f>
        <v>-554.86</v>
      </c>
      <c r="AR95" s="125">
        <f>IF($F$5=0,Valores!$C$101,(Valores!$C$101+$F$5*(Valores!$C$101)))</f>
        <v>-385</v>
      </c>
      <c r="AS95" s="125">
        <f t="shared" si="16"/>
        <v>152391.33035</v>
      </c>
      <c r="AT95" s="125">
        <f t="shared" si="10"/>
        <v>-19960.273300000001</v>
      </c>
      <c r="AU95" s="125">
        <f>AH95*Valores!$C$74</f>
        <v>-4899.3398099999995</v>
      </c>
      <c r="AV95" s="125">
        <f>AH95*Valores!$C$75</f>
        <v>-544.37108999999998</v>
      </c>
      <c r="AW95" s="125">
        <f t="shared" si="14"/>
        <v>156053.04579999999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2655.16</v>
      </c>
      <c r="G96" s="192">
        <v>2481</v>
      </c>
      <c r="H96" s="125">
        <f>ROUND(G96*Valores!$C$2,2)</f>
        <v>74016.42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15218.59</v>
      </c>
      <c r="N96" s="125">
        <f t="shared" si="11"/>
        <v>0</v>
      </c>
      <c r="O96" s="125">
        <f>Valores!$C$8</f>
        <v>32836.379999999997</v>
      </c>
      <c r="P96" s="125">
        <f>Valores!$D$5</f>
        <v>15250.78</v>
      </c>
      <c r="Q96" s="125">
        <v>0</v>
      </c>
      <c r="R96" s="125">
        <f>IF($F$4="NO",Valores!$C$44,Valores!$C$44/2)</f>
        <v>10594.584000000001</v>
      </c>
      <c r="S96" s="125">
        <f>Valores!$C$19</f>
        <v>14191.11</v>
      </c>
      <c r="T96" s="125">
        <f t="shared" si="17"/>
        <v>14191.11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6950.64</v>
      </c>
      <c r="AA96" s="125">
        <f>Valores!$C$25</f>
        <v>623.77</v>
      </c>
      <c r="AB96" s="214">
        <v>0</v>
      </c>
      <c r="AC96" s="125">
        <f t="shared" si="12"/>
        <v>0</v>
      </c>
      <c r="AD96" s="125">
        <f>Valores!$C$26</f>
        <v>623.77</v>
      </c>
      <c r="AE96" s="192">
        <v>0</v>
      </c>
      <c r="AF96" s="125">
        <f>ROUND(AE96*Valores!$C$2,2)</f>
        <v>0</v>
      </c>
      <c r="AG96" s="125">
        <f>ROUND(IF($F$4="NO",Valores!$C$63,Valores!$C$63/2),2)</f>
        <v>7131.28</v>
      </c>
      <c r="AH96" s="125">
        <f t="shared" si="15"/>
        <v>180092.48399999997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-19810.173239999996</v>
      </c>
      <c r="AO96" s="125">
        <f>AH96*-Valores!$C$72</f>
        <v>0</v>
      </c>
      <c r="AP96" s="125">
        <f>AH96*Valores!$C$73</f>
        <v>-8104.1617799999985</v>
      </c>
      <c r="AQ96" s="125">
        <f>Valores!$C$100</f>
        <v>-554.86</v>
      </c>
      <c r="AR96" s="125">
        <f>IF($F$5=0,Valores!$C$101,(Valores!$C$101+$F$5*(Valores!$C$101)))</f>
        <v>-385</v>
      </c>
      <c r="AS96" s="125">
        <f t="shared" si="16"/>
        <v>151238.28897999998</v>
      </c>
      <c r="AT96" s="125">
        <f t="shared" si="10"/>
        <v>-19810.173239999996</v>
      </c>
      <c r="AU96" s="125">
        <f>AH96*Valores!$C$74</f>
        <v>-4862.4970679999988</v>
      </c>
      <c r="AV96" s="125">
        <f>AH96*Valores!$C$75</f>
        <v>-540.27745199999993</v>
      </c>
      <c r="AW96" s="125">
        <f t="shared" si="14"/>
        <v>154879.53623999999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2655.16</v>
      </c>
      <c r="G97" s="192">
        <v>2381</v>
      </c>
      <c r="H97" s="125">
        <f>ROUND(G97*Valores!$C$2,2)</f>
        <v>71033.09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14771.09</v>
      </c>
      <c r="N97" s="125">
        <f t="shared" si="11"/>
        <v>0</v>
      </c>
      <c r="O97" s="125">
        <f>Valores!$C$16</f>
        <v>25779.88</v>
      </c>
      <c r="P97" s="125">
        <f>Valores!$D$5</f>
        <v>15250.78</v>
      </c>
      <c r="Q97" s="125">
        <f>Valores!$C$22</f>
        <v>13606.14</v>
      </c>
      <c r="R97" s="125">
        <f>IF($F$4="NO",Valores!$C$44,Valores!$C$44/2)</f>
        <v>10594.584000000001</v>
      </c>
      <c r="S97" s="125">
        <f>Valores!$C$19</f>
        <v>14191.11</v>
      </c>
      <c r="T97" s="125">
        <f t="shared" si="17"/>
        <v>14191.11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6950.64</v>
      </c>
      <c r="AA97" s="125">
        <f>Valores!$C$25</f>
        <v>623.77</v>
      </c>
      <c r="AB97" s="214">
        <v>0</v>
      </c>
      <c r="AC97" s="125">
        <f t="shared" si="12"/>
        <v>0</v>
      </c>
      <c r="AD97" s="125">
        <f>Valores!$C$26</f>
        <v>623.77</v>
      </c>
      <c r="AE97" s="192">
        <v>0</v>
      </c>
      <c r="AF97" s="125">
        <f>ROUND(AE97*Valores!$C$2,2)</f>
        <v>0</v>
      </c>
      <c r="AG97" s="125">
        <f>ROUND(IF($F$4="NO",Valores!$C$63,Valores!$C$63/2),2)</f>
        <v>7131.28</v>
      </c>
      <c r="AH97" s="125">
        <f t="shared" si="15"/>
        <v>183211.29400000002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-20153.242340000004</v>
      </c>
      <c r="AO97" s="125">
        <f>AH97*-Valores!$C$72</f>
        <v>0</v>
      </c>
      <c r="AP97" s="125">
        <f>AH97*Valores!$C$73</f>
        <v>-8244.5082300000013</v>
      </c>
      <c r="AQ97" s="125">
        <f>Valores!$C$100</f>
        <v>-554.86</v>
      </c>
      <c r="AR97" s="125">
        <f>IF($F$5=0,Valores!$C$101,(Valores!$C$101+$F$5*(Valores!$C$101)))</f>
        <v>-385</v>
      </c>
      <c r="AS97" s="125">
        <f t="shared" si="16"/>
        <v>153873.68343000003</v>
      </c>
      <c r="AT97" s="125">
        <f t="shared" si="10"/>
        <v>-20153.242340000004</v>
      </c>
      <c r="AU97" s="125">
        <f>AH97*Valores!$C$74</f>
        <v>-4946.7049380000008</v>
      </c>
      <c r="AV97" s="125">
        <f>AH97*Valores!$C$75</f>
        <v>-549.63388200000009</v>
      </c>
      <c r="AW97" s="125">
        <f t="shared" si="14"/>
        <v>157561.71284000002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2655.16</v>
      </c>
      <c r="G98" s="192">
        <v>1768</v>
      </c>
      <c r="H98" s="125">
        <f>ROUND(G98*Valores!$C$2,2)</f>
        <v>52745.27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12027.92</v>
      </c>
      <c r="N98" s="125">
        <f t="shared" si="11"/>
        <v>0</v>
      </c>
      <c r="O98" s="125">
        <f>Valores!$C$16</f>
        <v>25779.88</v>
      </c>
      <c r="P98" s="125">
        <f>Valores!$D$5</f>
        <v>15250.78</v>
      </c>
      <c r="Q98" s="125">
        <f>Valores!$C$22</f>
        <v>13606.14</v>
      </c>
      <c r="R98" s="125">
        <f>IF($F$4="NO",Valores!$C$44,Valores!$C$44/2)</f>
        <v>10594.584000000001</v>
      </c>
      <c r="S98" s="125">
        <f>Valores!$C$19</f>
        <v>14191.11</v>
      </c>
      <c r="T98" s="125">
        <f t="shared" si="17"/>
        <v>14191.11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6950.64</v>
      </c>
      <c r="AA98" s="125">
        <f>Valores!$C$25</f>
        <v>623.77</v>
      </c>
      <c r="AB98" s="214">
        <v>0</v>
      </c>
      <c r="AC98" s="125">
        <f t="shared" si="12"/>
        <v>0</v>
      </c>
      <c r="AD98" s="125">
        <f>Valores!$C$26</f>
        <v>623.77</v>
      </c>
      <c r="AE98" s="192">
        <v>0</v>
      </c>
      <c r="AF98" s="125">
        <f>ROUND(AE98*Valores!$C$2,2)</f>
        <v>0</v>
      </c>
      <c r="AG98" s="125">
        <f>ROUND(IF($F$4="NO",Valores!$C$63,Valores!$C$63/2),2)</f>
        <v>7131.28</v>
      </c>
      <c r="AH98" s="125">
        <f t="shared" si="15"/>
        <v>162180.30399999997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-17839.833439999999</v>
      </c>
      <c r="AO98" s="125">
        <f>AH98*-Valores!$C$72</f>
        <v>0</v>
      </c>
      <c r="AP98" s="125">
        <f>AH98*Valores!$C$73</f>
        <v>-7298.1136799999986</v>
      </c>
      <c r="AQ98" s="125">
        <f>Valores!$C$100</f>
        <v>-554.86</v>
      </c>
      <c r="AR98" s="125">
        <f>IF($F$5=0,Valores!$C$101,(Valores!$C$101+$F$5*(Valores!$C$101)))</f>
        <v>-385</v>
      </c>
      <c r="AS98" s="125">
        <f t="shared" si="16"/>
        <v>136102.49687999999</v>
      </c>
      <c r="AT98" s="125">
        <f t="shared" si="10"/>
        <v>-17839.833439999999</v>
      </c>
      <c r="AU98" s="125">
        <f>AH98*Valores!$C$74</f>
        <v>-4378.868207999999</v>
      </c>
      <c r="AV98" s="125">
        <f>AH98*Valores!$C$75</f>
        <v>-486.54091199999993</v>
      </c>
      <c r="AW98" s="125">
        <f t="shared" si="14"/>
        <v>139475.06143999996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2655.16</v>
      </c>
      <c r="G99" s="192">
        <v>1768</v>
      </c>
      <c r="H99" s="125">
        <f>ROUND(G99*Valores!$C$2,2)</f>
        <v>52745.27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12027.92</v>
      </c>
      <c r="N99" s="125">
        <f t="shared" si="11"/>
        <v>0</v>
      </c>
      <c r="O99" s="125">
        <f>Valores!$C$8</f>
        <v>32836.379999999997</v>
      </c>
      <c r="P99" s="125">
        <f>Valores!$D$5</f>
        <v>15250.78</v>
      </c>
      <c r="Q99" s="125">
        <f>Valores!$C$22</f>
        <v>13606.14</v>
      </c>
      <c r="R99" s="125">
        <f>IF($F$4="NO",Valores!$C$44,Valores!$C$44/2)</f>
        <v>10594.584000000001</v>
      </c>
      <c r="S99" s="125">
        <f>Valores!$C$19</f>
        <v>14191.11</v>
      </c>
      <c r="T99" s="125">
        <f t="shared" si="17"/>
        <v>14191.11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6950.64</v>
      </c>
      <c r="AA99" s="125">
        <f>Valores!$C$25</f>
        <v>623.77</v>
      </c>
      <c r="AB99" s="214">
        <v>0</v>
      </c>
      <c r="AC99" s="125">
        <f t="shared" si="12"/>
        <v>0</v>
      </c>
      <c r="AD99" s="125">
        <f>Valores!$C$26</f>
        <v>623.77</v>
      </c>
      <c r="AE99" s="192">
        <v>0</v>
      </c>
      <c r="AF99" s="125">
        <f>ROUND(AE99*Valores!$C$2,2)</f>
        <v>0</v>
      </c>
      <c r="AG99" s="125">
        <f>ROUND(IF($F$4="NO",Valores!$C$63,Valores!$C$63/2),2)</f>
        <v>7131.28</v>
      </c>
      <c r="AH99" s="125">
        <f t="shared" si="15"/>
        <v>169236.80399999997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-18616.048439999999</v>
      </c>
      <c r="AO99" s="125">
        <f>AH99*-Valores!$C$72</f>
        <v>0</v>
      </c>
      <c r="AP99" s="125">
        <f>AH99*Valores!$C$73</f>
        <v>-7615.6561799999981</v>
      </c>
      <c r="AQ99" s="125">
        <f>Valores!$C$100</f>
        <v>-554.86</v>
      </c>
      <c r="AR99" s="125">
        <f>IF($F$5=0,Valores!$C$101,(Valores!$C$101+$F$5*(Valores!$C$101)))</f>
        <v>-385</v>
      </c>
      <c r="AS99" s="125">
        <f t="shared" si="16"/>
        <v>142065.23937999998</v>
      </c>
      <c r="AT99" s="125">
        <f t="shared" si="10"/>
        <v>-18616.048439999999</v>
      </c>
      <c r="AU99" s="125">
        <f>AH99*Valores!$C$74</f>
        <v>-4569.3937079999996</v>
      </c>
      <c r="AV99" s="125">
        <f>AH99*Valores!$C$75</f>
        <v>-507.71041199999996</v>
      </c>
      <c r="AW99" s="125">
        <f t="shared" si="14"/>
        <v>145543.65143999999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2655.16</v>
      </c>
      <c r="G100" s="192">
        <v>2211</v>
      </c>
      <c r="H100" s="125">
        <f>ROUND(G100*Valores!$C$2,2)</f>
        <v>65961.429999999993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14010.34</v>
      </c>
      <c r="N100" s="125">
        <f t="shared" si="11"/>
        <v>0</v>
      </c>
      <c r="O100" s="125">
        <f>Valores!$C$8</f>
        <v>32836.379999999997</v>
      </c>
      <c r="P100" s="125">
        <f>Valores!$D$5</f>
        <v>15250.78</v>
      </c>
      <c r="Q100" s="125">
        <f>Valores!$C$22</f>
        <v>13606.14</v>
      </c>
      <c r="R100" s="125">
        <f>IF($F$4="NO",Valores!$C$44,Valores!$C$44/2)</f>
        <v>10594.584000000001</v>
      </c>
      <c r="S100" s="125">
        <f>Valores!$C$19</f>
        <v>14191.11</v>
      </c>
      <c r="T100" s="125">
        <f t="shared" si="17"/>
        <v>14191.11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6950.64</v>
      </c>
      <c r="AA100" s="125">
        <f>Valores!$C$25</f>
        <v>623.77</v>
      </c>
      <c r="AB100" s="214">
        <v>0</v>
      </c>
      <c r="AC100" s="125">
        <f t="shared" si="12"/>
        <v>0</v>
      </c>
      <c r="AD100" s="125">
        <f>Valores!$C$26</f>
        <v>623.77</v>
      </c>
      <c r="AE100" s="192">
        <v>0</v>
      </c>
      <c r="AF100" s="125">
        <f>ROUND(AE100*Valores!$C$2,2)</f>
        <v>0</v>
      </c>
      <c r="AG100" s="125">
        <f>ROUND(IF($F$4="NO",Valores!$C$63,Valores!$C$63/2),2)</f>
        <v>7131.28</v>
      </c>
      <c r="AH100" s="125">
        <f t="shared" si="15"/>
        <v>184435.38399999999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-20287.892239999997</v>
      </c>
      <c r="AO100" s="125">
        <f>AH100*-Valores!$C$72</f>
        <v>0</v>
      </c>
      <c r="AP100" s="125">
        <f>AH100*Valores!$C$73</f>
        <v>-8299.5922799999989</v>
      </c>
      <c r="AQ100" s="125">
        <f>Valores!$C$100</f>
        <v>-554.86</v>
      </c>
      <c r="AR100" s="125">
        <f>IF($F$5=0,Valores!$C$101,(Valores!$C$101+$F$5*(Valores!$C$101)))</f>
        <v>-385</v>
      </c>
      <c r="AS100" s="125">
        <f t="shared" si="16"/>
        <v>154908.03947999998</v>
      </c>
      <c r="AT100" s="125">
        <f t="shared" si="10"/>
        <v>-20287.892239999997</v>
      </c>
      <c r="AU100" s="125">
        <f>AH100*Valores!$C$74</f>
        <v>-4979.7553680000001</v>
      </c>
      <c r="AV100" s="125">
        <f>AH100*Valores!$C$75</f>
        <v>-553.306152</v>
      </c>
      <c r="AW100" s="125">
        <f t="shared" si="14"/>
        <v>158614.43023999999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2655.16</v>
      </c>
      <c r="G101" s="192">
        <v>1956</v>
      </c>
      <c r="H101" s="125">
        <f>ROUND(G101*Valores!$C$2,2)</f>
        <v>58353.93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12869.22</v>
      </c>
      <c r="N101" s="125">
        <f t="shared" si="11"/>
        <v>0</v>
      </c>
      <c r="O101" s="125">
        <f>Valores!$C$16</f>
        <v>25779.88</v>
      </c>
      <c r="P101" s="125">
        <f>Valores!$D$5</f>
        <v>15250.78</v>
      </c>
      <c r="Q101" s="125">
        <v>0</v>
      </c>
      <c r="R101" s="125">
        <f>IF($F$4="NO",Valores!$C$44,Valores!$C$44/2)</f>
        <v>10594.584000000001</v>
      </c>
      <c r="S101" s="125">
        <f>Valores!$C$19</f>
        <v>14191.11</v>
      </c>
      <c r="T101" s="125">
        <f t="shared" si="17"/>
        <v>14191.11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6950.64</v>
      </c>
      <c r="AA101" s="125">
        <f>Valores!$C$25</f>
        <v>623.77</v>
      </c>
      <c r="AB101" s="214">
        <v>0</v>
      </c>
      <c r="AC101" s="125">
        <f t="shared" si="12"/>
        <v>0</v>
      </c>
      <c r="AD101" s="125">
        <f>Valores!$C$26</f>
        <v>623.77</v>
      </c>
      <c r="AE101" s="192">
        <v>0</v>
      </c>
      <c r="AF101" s="125">
        <f>ROUND(AE101*Valores!$C$2,2)</f>
        <v>0</v>
      </c>
      <c r="AG101" s="125">
        <f>ROUND(IF($F$4="NO",Valores!$C$63,Valores!$C$63/2),2)</f>
        <v>7131.28</v>
      </c>
      <c r="AH101" s="125">
        <f t="shared" si="15"/>
        <v>155024.12399999998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-17052.653639999997</v>
      </c>
      <c r="AO101" s="125">
        <f>AH101*-Valores!$C$72</f>
        <v>0</v>
      </c>
      <c r="AP101" s="125">
        <f>AH101*Valores!$C$73</f>
        <v>-6976.085579999999</v>
      </c>
      <c r="AQ101" s="125">
        <f>Valores!$C$100</f>
        <v>-554.86</v>
      </c>
      <c r="AR101" s="125">
        <f>IF($F$5=0,Valores!$C$101,(Valores!$C$101+$F$5*(Valores!$C$101)))</f>
        <v>-385</v>
      </c>
      <c r="AS101" s="125">
        <f t="shared" si="16"/>
        <v>130055.52477999998</v>
      </c>
      <c r="AT101" s="125">
        <f t="shared" si="10"/>
        <v>-17052.653639999997</v>
      </c>
      <c r="AU101" s="125">
        <f>AH101*Valores!$C$74</f>
        <v>-4185.6513479999994</v>
      </c>
      <c r="AV101" s="125">
        <f>AH101*Valores!$C$75</f>
        <v>-465.07237199999997</v>
      </c>
      <c r="AW101" s="125">
        <f t="shared" si="14"/>
        <v>133320.74664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2655.16</v>
      </c>
      <c r="G102" s="192">
        <v>1267</v>
      </c>
      <c r="H102" s="125">
        <f>ROUND(G102*Valores!$C$2,2)</f>
        <v>37798.79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9785.9500000000007</v>
      </c>
      <c r="N102" s="125">
        <f t="shared" si="11"/>
        <v>0</v>
      </c>
      <c r="O102" s="125">
        <f>Valores!$C$16</f>
        <v>25779.88</v>
      </c>
      <c r="P102" s="125">
        <f>Valores!$D$5</f>
        <v>15250.78</v>
      </c>
      <c r="Q102" s="125">
        <v>0</v>
      </c>
      <c r="R102" s="125">
        <f>IF($F$4="NO",Valores!$C$44,Valores!$C$44/2)</f>
        <v>10594.584000000001</v>
      </c>
      <c r="S102" s="125">
        <f>Valores!$C$19</f>
        <v>14191.11</v>
      </c>
      <c r="T102" s="125">
        <f t="shared" si="17"/>
        <v>14191.11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6950.64</v>
      </c>
      <c r="AA102" s="125">
        <f>Valores!$C$25</f>
        <v>623.77</v>
      </c>
      <c r="AB102" s="214">
        <v>0</v>
      </c>
      <c r="AC102" s="125">
        <f t="shared" si="12"/>
        <v>0</v>
      </c>
      <c r="AD102" s="125">
        <f>Valores!$C$26</f>
        <v>623.77</v>
      </c>
      <c r="AE102" s="192">
        <v>0</v>
      </c>
      <c r="AF102" s="125">
        <f>ROUND(AE102*Valores!$C$2,2)</f>
        <v>0</v>
      </c>
      <c r="AG102" s="125">
        <f>ROUND(IF($F$4="NO",Valores!$C$63,Valores!$C$63/2),2)</f>
        <v>7131.28</v>
      </c>
      <c r="AH102" s="125">
        <f t="shared" si="15"/>
        <v>131385.71400000001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-14452.428540000001</v>
      </c>
      <c r="AO102" s="125">
        <f>AH102*-Valores!$C$72</f>
        <v>0</v>
      </c>
      <c r="AP102" s="125">
        <f>AH102*Valores!$C$73</f>
        <v>-5912.3571300000003</v>
      </c>
      <c r="AQ102" s="125">
        <f>Valores!$C$100</f>
        <v>-554.86</v>
      </c>
      <c r="AR102" s="125">
        <f>IF($F$5=0,Valores!$C$101,(Valores!$C$101+$F$5*(Valores!$C$101)))</f>
        <v>-385</v>
      </c>
      <c r="AS102" s="125">
        <f t="shared" si="16"/>
        <v>110081.06833000001</v>
      </c>
      <c r="AT102" s="125">
        <f t="shared" si="10"/>
        <v>-14452.428540000001</v>
      </c>
      <c r="AU102" s="125">
        <f>AH102*Valores!$C$74</f>
        <v>-3547.4142780000002</v>
      </c>
      <c r="AV102" s="125">
        <f>AH102*Valores!$C$75</f>
        <v>-394.15714200000002</v>
      </c>
      <c r="AW102" s="125">
        <f t="shared" si="14"/>
        <v>112991.71404000001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1998.83</v>
      </c>
      <c r="G103" s="192">
        <v>2108</v>
      </c>
      <c r="H103" s="125">
        <f>ROUND(G103*Valores!$C$2,2)</f>
        <v>62888.6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13250.14</v>
      </c>
      <c r="N103" s="125">
        <f t="shared" si="11"/>
        <v>0</v>
      </c>
      <c r="O103" s="125">
        <f>Valores!$C$14</f>
        <v>27429.88</v>
      </c>
      <c r="P103" s="125">
        <f>Valores!$D$5</f>
        <v>15250.78</v>
      </c>
      <c r="Q103" s="125">
        <v>0</v>
      </c>
      <c r="R103" s="125">
        <f>IF($F$4="NO",Valores!$C$42,Valores!$C$42/2)</f>
        <v>9400.8420000000006</v>
      </c>
      <c r="S103" s="125">
        <f>Valores!$C$20</f>
        <v>14046.02</v>
      </c>
      <c r="T103" s="125">
        <f t="shared" si="17"/>
        <v>14046.02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6950.64</v>
      </c>
      <c r="AA103" s="125">
        <f>Valores!$C$25</f>
        <v>623.77</v>
      </c>
      <c r="AB103" s="214">
        <v>0</v>
      </c>
      <c r="AC103" s="125">
        <f t="shared" si="12"/>
        <v>0</v>
      </c>
      <c r="AD103" s="125">
        <f>Valores!$C$26</f>
        <v>623.77</v>
      </c>
      <c r="AE103" s="192">
        <v>0</v>
      </c>
      <c r="AF103" s="125">
        <f>ROUND(AE103*Valores!$C$2,2)</f>
        <v>0</v>
      </c>
      <c r="AG103" s="125">
        <f>ROUND(IF($F$4="NO",Valores!$C$63,Valores!$C$63/2),2)</f>
        <v>7131.28</v>
      </c>
      <c r="AH103" s="125">
        <f t="shared" si="15"/>
        <v>159594.552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-17555.400720000001</v>
      </c>
      <c r="AO103" s="125">
        <f>AH103*-Valores!$C$72</f>
        <v>0</v>
      </c>
      <c r="AP103" s="125">
        <f>AH103*Valores!$C$73</f>
        <v>-7181.7548399999996</v>
      </c>
      <c r="AQ103" s="125">
        <f>Valores!$C$100</f>
        <v>-554.86</v>
      </c>
      <c r="AR103" s="125">
        <f>IF($F$5=0,Valores!$C$101,(Valores!$C$101+$F$5*(Valores!$C$101)))</f>
        <v>-385</v>
      </c>
      <c r="AS103" s="125">
        <f t="shared" si="16"/>
        <v>133917.53644</v>
      </c>
      <c r="AT103" s="125">
        <f t="shared" si="10"/>
        <v>-17555.400720000001</v>
      </c>
      <c r="AU103" s="125">
        <f>AH103*Valores!$C$74</f>
        <v>-4309.0529040000001</v>
      </c>
      <c r="AV103" s="125">
        <f>AH103*Valores!$C$75</f>
        <v>-478.78365600000001</v>
      </c>
      <c r="AW103" s="125">
        <f t="shared" si="14"/>
        <v>137251.31471999999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1342.5</v>
      </c>
      <c r="G104" s="192">
        <v>1502</v>
      </c>
      <c r="H104" s="125">
        <f>ROUND(G104*Valores!$C$2,2)</f>
        <v>44809.62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10439.85</v>
      </c>
      <c r="N104" s="125">
        <f t="shared" si="11"/>
        <v>0</v>
      </c>
      <c r="O104" s="125">
        <f>Valores!$C$14</f>
        <v>27429.88</v>
      </c>
      <c r="P104" s="125">
        <f>Valores!$D$5</f>
        <v>15250.78</v>
      </c>
      <c r="Q104" s="125">
        <v>0</v>
      </c>
      <c r="R104" s="125">
        <f>IF($F$4="NO",Valores!$C$42,Valores!$C$42/2)</f>
        <v>9400.8420000000006</v>
      </c>
      <c r="S104" s="125">
        <f>Valores!$C$20</f>
        <v>14046.02</v>
      </c>
      <c r="T104" s="125">
        <f t="shared" si="17"/>
        <v>14046.02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6950.64</v>
      </c>
      <c r="AA104" s="125">
        <f>Valores!$C$25</f>
        <v>623.77</v>
      </c>
      <c r="AB104" s="214">
        <v>0</v>
      </c>
      <c r="AC104" s="125">
        <f t="shared" si="12"/>
        <v>0</v>
      </c>
      <c r="AD104" s="125">
        <f>Valores!$C$26</f>
        <v>623.77</v>
      </c>
      <c r="AE104" s="192">
        <v>0</v>
      </c>
      <c r="AF104" s="125">
        <f>ROUND(AE104*Valores!$C$2,2)</f>
        <v>0</v>
      </c>
      <c r="AG104" s="125">
        <f>ROUND(IF($F$4="NO",Valores!$C$63,Valores!$C$63/2),2)</f>
        <v>7131.28</v>
      </c>
      <c r="AH104" s="125">
        <f t="shared" si="15"/>
        <v>138048.95200000002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-15185.384720000002</v>
      </c>
      <c r="AO104" s="125">
        <f>AH104*-Valores!$C$72</f>
        <v>0</v>
      </c>
      <c r="AP104" s="125">
        <f>AH104*Valores!$C$73</f>
        <v>-6212.2028400000008</v>
      </c>
      <c r="AQ104" s="125">
        <f>Valores!$C$100</f>
        <v>-554.86</v>
      </c>
      <c r="AR104" s="125">
        <f>IF($F$5=0,Valores!$C$101,(Valores!$C$101+$F$5*(Valores!$C$101)))</f>
        <v>-385</v>
      </c>
      <c r="AS104" s="125">
        <f t="shared" si="16"/>
        <v>115711.50444000002</v>
      </c>
      <c r="AT104" s="125">
        <f t="shared" si="10"/>
        <v>-15185.384720000002</v>
      </c>
      <c r="AU104" s="125">
        <f>AH104*Valores!$C$74</f>
        <v>-3727.3217040000004</v>
      </c>
      <c r="AV104" s="125">
        <f>AH104*Valores!$C$75</f>
        <v>-414.14685600000007</v>
      </c>
      <c r="AW104" s="125">
        <f t="shared" si="14"/>
        <v>118722.09872000001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1819.83</v>
      </c>
      <c r="G105" s="192">
        <v>2114</v>
      </c>
      <c r="H105" s="125">
        <f>ROUND(G105*Valores!$C$2,2)</f>
        <v>63067.6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13250.14</v>
      </c>
      <c r="N105" s="125">
        <f t="shared" si="11"/>
        <v>0</v>
      </c>
      <c r="O105" s="125">
        <f>Valores!$C$14</f>
        <v>27429.88</v>
      </c>
      <c r="P105" s="125">
        <f>Valores!$D$5</f>
        <v>15250.78</v>
      </c>
      <c r="Q105" s="125">
        <v>0</v>
      </c>
      <c r="R105" s="125">
        <f>IF($F$4="NO",Valores!$C$42,Valores!$C$42/2)</f>
        <v>9400.8420000000006</v>
      </c>
      <c r="S105" s="125">
        <f>Valores!$C$20</f>
        <v>14046.02</v>
      </c>
      <c r="T105" s="125">
        <f t="shared" si="17"/>
        <v>14046.02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6950.64</v>
      </c>
      <c r="AA105" s="125">
        <f>Valores!$C$25</f>
        <v>623.77</v>
      </c>
      <c r="AB105" s="214">
        <v>0</v>
      </c>
      <c r="AC105" s="125">
        <f t="shared" si="12"/>
        <v>0</v>
      </c>
      <c r="AD105" s="125">
        <f>Valores!$C$26</f>
        <v>623.77</v>
      </c>
      <c r="AE105" s="192">
        <v>0</v>
      </c>
      <c r="AF105" s="125">
        <f>ROUND(AE105*Valores!$C$2,2)</f>
        <v>0</v>
      </c>
      <c r="AG105" s="125">
        <f>ROUND(IF($F$4="NO",Valores!$C$63,Valores!$C$63/2),2)</f>
        <v>7131.28</v>
      </c>
      <c r="AH105" s="125">
        <f t="shared" si="15"/>
        <v>159594.552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-17555.400720000001</v>
      </c>
      <c r="AO105" s="125">
        <f>AH105*-Valores!$C$72</f>
        <v>0</v>
      </c>
      <c r="AP105" s="125">
        <f>AH105*Valores!$C$73</f>
        <v>-7181.7548399999996</v>
      </c>
      <c r="AQ105" s="125">
        <f>Valores!$C$100</f>
        <v>-554.86</v>
      </c>
      <c r="AR105" s="125">
        <f>IF($F$5=0,Valores!$C$101,(Valores!$C$101+$F$5*(Valores!$C$101)))</f>
        <v>-385</v>
      </c>
      <c r="AS105" s="125">
        <f t="shared" si="16"/>
        <v>133917.53644</v>
      </c>
      <c r="AT105" s="125">
        <f t="shared" si="10"/>
        <v>-17555.400720000001</v>
      </c>
      <c r="AU105" s="125">
        <f>AH105*Valores!$C$74</f>
        <v>-4309.0529040000001</v>
      </c>
      <c r="AV105" s="125">
        <f>AH105*Valores!$C$75</f>
        <v>-478.78365600000001</v>
      </c>
      <c r="AW105" s="125">
        <f t="shared" si="14"/>
        <v>137251.31471999999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1760.16</v>
      </c>
      <c r="G106" s="192">
        <v>2013</v>
      </c>
      <c r="H106" s="125">
        <f>ROUND(G106*Valores!$C$2,2)</f>
        <v>60054.43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12789.22</v>
      </c>
      <c r="N106" s="125">
        <f t="shared" si="11"/>
        <v>0</v>
      </c>
      <c r="O106" s="125">
        <f>Valores!$C$14</f>
        <v>27429.88</v>
      </c>
      <c r="P106" s="125">
        <f>Valores!$D$5</f>
        <v>15250.78</v>
      </c>
      <c r="Q106" s="125">
        <v>0</v>
      </c>
      <c r="R106" s="125">
        <f>IF($F$4="NO",Valores!$C$42,Valores!$C$42/2)</f>
        <v>9400.8420000000006</v>
      </c>
      <c r="S106" s="125">
        <f>Valores!$C$20</f>
        <v>14046.02</v>
      </c>
      <c r="T106" s="125">
        <f t="shared" si="17"/>
        <v>14046.02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6950.64</v>
      </c>
      <c r="AA106" s="125">
        <f>Valores!$C$25</f>
        <v>623.77</v>
      </c>
      <c r="AB106" s="214">
        <v>0</v>
      </c>
      <c r="AC106" s="125">
        <f t="shared" si="12"/>
        <v>0</v>
      </c>
      <c r="AD106" s="125">
        <f>Valores!$C$26</f>
        <v>623.77</v>
      </c>
      <c r="AE106" s="192">
        <v>0</v>
      </c>
      <c r="AF106" s="125">
        <f>ROUND(AE106*Valores!$C$2,2)</f>
        <v>0</v>
      </c>
      <c r="AG106" s="125">
        <f>ROUND(IF($F$4="NO",Valores!$C$63,Valores!$C$63/2),2)</f>
        <v>7131.28</v>
      </c>
      <c r="AH106" s="125">
        <f t="shared" si="15"/>
        <v>156060.79199999999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-17166.687119999999</v>
      </c>
      <c r="AO106" s="125">
        <f>AH106*-Valores!$C$72</f>
        <v>0</v>
      </c>
      <c r="AP106" s="125">
        <f>AH106*Valores!$C$73</f>
        <v>-7022.735639999999</v>
      </c>
      <c r="AQ106" s="125">
        <f>Valores!$C$100</f>
        <v>-554.86</v>
      </c>
      <c r="AR106" s="125">
        <f>IF($F$5=0,Valores!$C$101,(Valores!$C$101+$F$5*(Valores!$C$101)))</f>
        <v>-385</v>
      </c>
      <c r="AS106" s="125">
        <f t="shared" si="16"/>
        <v>130931.50923999998</v>
      </c>
      <c r="AT106" s="125">
        <f t="shared" si="10"/>
        <v>-17166.687119999999</v>
      </c>
      <c r="AU106" s="125">
        <f>AH106*Valores!$C$74</f>
        <v>-4213.6413839999996</v>
      </c>
      <c r="AV106" s="125">
        <f>AH106*Valores!$C$75</f>
        <v>-468.18237599999998</v>
      </c>
      <c r="AW106" s="125">
        <f t="shared" si="14"/>
        <v>134212.28112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1670.66</v>
      </c>
      <c r="G107" s="192">
        <v>1720</v>
      </c>
      <c r="H107" s="125">
        <f>ROUND(G107*Valores!$C$2,2)</f>
        <v>51313.279999999999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11464.62</v>
      </c>
      <c r="N107" s="125">
        <f t="shared" si="11"/>
        <v>0</v>
      </c>
      <c r="O107" s="125">
        <f>Valores!$C$14</f>
        <v>27429.88</v>
      </c>
      <c r="P107" s="125">
        <f>Valores!$D$5</f>
        <v>15250.78</v>
      </c>
      <c r="Q107" s="125">
        <v>0</v>
      </c>
      <c r="R107" s="125">
        <f>IF($F$4="NO",Valores!$C$42,Valores!$C$42/2)</f>
        <v>9400.8420000000006</v>
      </c>
      <c r="S107" s="125">
        <f>Valores!$C$20</f>
        <v>14046.02</v>
      </c>
      <c r="T107" s="125">
        <f t="shared" si="17"/>
        <v>14046.02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6950.64</v>
      </c>
      <c r="AA107" s="125">
        <f>Valores!$C$25</f>
        <v>623.77</v>
      </c>
      <c r="AB107" s="214">
        <v>0</v>
      </c>
      <c r="AC107" s="125">
        <f t="shared" si="12"/>
        <v>0</v>
      </c>
      <c r="AD107" s="125">
        <f>Valores!$C$26</f>
        <v>623.77</v>
      </c>
      <c r="AE107" s="192">
        <v>0</v>
      </c>
      <c r="AF107" s="125">
        <f>ROUND(AE107*Valores!$C$2,2)</f>
        <v>0</v>
      </c>
      <c r="AG107" s="125">
        <f>ROUND(IF($F$4="NO",Valores!$C$63,Valores!$C$63/2),2)</f>
        <v>7131.28</v>
      </c>
      <c r="AH107" s="125">
        <f t="shared" si="15"/>
        <v>145905.54199999999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-16049.609619999999</v>
      </c>
      <c r="AO107" s="125">
        <f>AH107*-Valores!$C$72</f>
        <v>0</v>
      </c>
      <c r="AP107" s="125">
        <f>AH107*Valores!$C$73</f>
        <v>-6565.749389999999</v>
      </c>
      <c r="AQ107" s="125">
        <f>Valores!$C$100</f>
        <v>-554.86</v>
      </c>
      <c r="AR107" s="125">
        <f>IF($F$5=0,Valores!$C$101,(Valores!$C$101+$F$5*(Valores!$C$101)))</f>
        <v>-385</v>
      </c>
      <c r="AS107" s="125">
        <f t="shared" si="16"/>
        <v>122350.32298999999</v>
      </c>
      <c r="AT107" s="125">
        <f t="shared" si="10"/>
        <v>-16049.609619999999</v>
      </c>
      <c r="AU107" s="125">
        <f>AH107*Valores!$C$74</f>
        <v>-3939.4496339999996</v>
      </c>
      <c r="AV107" s="125">
        <f>AH107*Valores!$C$75</f>
        <v>-437.71662599999996</v>
      </c>
      <c r="AW107" s="125">
        <f t="shared" si="14"/>
        <v>125478.76611999999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1342.5</v>
      </c>
      <c r="G108" s="192">
        <v>1502</v>
      </c>
      <c r="H108" s="125">
        <f>ROUND(G108*Valores!$C$2,2)</f>
        <v>44809.62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10439.85</v>
      </c>
      <c r="N108" s="125">
        <f t="shared" si="11"/>
        <v>0</v>
      </c>
      <c r="O108" s="125">
        <f>Valores!$C$14</f>
        <v>27429.88</v>
      </c>
      <c r="P108" s="125">
        <f>Valores!$D$5</f>
        <v>15250.78</v>
      </c>
      <c r="Q108" s="125">
        <v>0</v>
      </c>
      <c r="R108" s="125">
        <f>IF($F$4="NO",Valores!$C$42,Valores!$C$42/2)</f>
        <v>9400.8420000000006</v>
      </c>
      <c r="S108" s="125">
        <f>Valores!$C$20</f>
        <v>14046.02</v>
      </c>
      <c r="T108" s="125">
        <f t="shared" si="17"/>
        <v>14046.02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6950.64</v>
      </c>
      <c r="AA108" s="125">
        <f>Valores!$C$25</f>
        <v>623.77</v>
      </c>
      <c r="AB108" s="214">
        <v>0</v>
      </c>
      <c r="AC108" s="125">
        <f t="shared" si="12"/>
        <v>0</v>
      </c>
      <c r="AD108" s="125">
        <f>Valores!$C$26</f>
        <v>623.77</v>
      </c>
      <c r="AE108" s="192">
        <v>0</v>
      </c>
      <c r="AF108" s="125">
        <f>ROUND(AE108*Valores!$C$2,2)</f>
        <v>0</v>
      </c>
      <c r="AG108" s="125">
        <f>ROUND(IF($F$4="NO",Valores!$C$63,Valores!$C$63/2),2)</f>
        <v>7131.28</v>
      </c>
      <c r="AH108" s="125">
        <f t="shared" si="15"/>
        <v>138048.95200000002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-15185.384720000002</v>
      </c>
      <c r="AO108" s="125">
        <f>AH108*-Valores!$C$72</f>
        <v>0</v>
      </c>
      <c r="AP108" s="125">
        <f>AH108*Valores!$C$73</f>
        <v>-6212.2028400000008</v>
      </c>
      <c r="AQ108" s="125">
        <f>Valores!$C$100</f>
        <v>-554.86</v>
      </c>
      <c r="AR108" s="125">
        <f>IF($F$5=0,Valores!$C$101,(Valores!$C$101+$F$5*(Valores!$C$101)))</f>
        <v>-385</v>
      </c>
      <c r="AS108" s="125">
        <f t="shared" si="16"/>
        <v>115711.50444000002</v>
      </c>
      <c r="AT108" s="125">
        <f t="shared" si="10"/>
        <v>-15185.384720000002</v>
      </c>
      <c r="AU108" s="125">
        <f>AH108*Valores!$C$74</f>
        <v>-3727.3217040000004</v>
      </c>
      <c r="AV108" s="125">
        <f>AH108*Valores!$C$75</f>
        <v>-414.14685600000007</v>
      </c>
      <c r="AW108" s="125">
        <f t="shared" si="14"/>
        <v>118722.09872000001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1342.5</v>
      </c>
      <c r="G109" s="192">
        <v>1139</v>
      </c>
      <c r="H109" s="125">
        <f>ROUND(G109*Valores!$C$2,2)</f>
        <v>33980.129999999997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8815.42</v>
      </c>
      <c r="N109" s="125">
        <f t="shared" si="11"/>
        <v>0</v>
      </c>
      <c r="O109" s="125">
        <f>Valores!$C$14</f>
        <v>27429.88</v>
      </c>
      <c r="P109" s="125">
        <f>Valores!$D$5</f>
        <v>15250.78</v>
      </c>
      <c r="Q109" s="125">
        <v>0</v>
      </c>
      <c r="R109" s="125">
        <f>IF($F$4="NO",Valores!$C$42,Valores!$C$42/2)</f>
        <v>9400.8420000000006</v>
      </c>
      <c r="S109" s="125">
        <f>Valores!$C$20</f>
        <v>14046.02</v>
      </c>
      <c r="T109" s="125">
        <f t="shared" si="17"/>
        <v>14046.02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6950.64</v>
      </c>
      <c r="AA109" s="125">
        <f>Valores!$C$25</f>
        <v>623.77</v>
      </c>
      <c r="AB109" s="214">
        <v>0</v>
      </c>
      <c r="AC109" s="125">
        <f t="shared" si="12"/>
        <v>0</v>
      </c>
      <c r="AD109" s="125">
        <f>Valores!$C$26</f>
        <v>623.77</v>
      </c>
      <c r="AE109" s="192">
        <v>0</v>
      </c>
      <c r="AF109" s="125">
        <f>ROUND(AE109*Valores!$C$2,2)</f>
        <v>0</v>
      </c>
      <c r="AG109" s="125">
        <f>ROUND(IF($F$4="NO",Valores!$C$63,Valores!$C$63/2),2)</f>
        <v>7131.28</v>
      </c>
      <c r="AH109" s="125">
        <f t="shared" si="15"/>
        <v>125595.03200000001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-13815.453520000001</v>
      </c>
      <c r="AO109" s="125">
        <f>AH109*-Valores!$C$72</f>
        <v>0</v>
      </c>
      <c r="AP109" s="125">
        <f>AH109*Valores!$C$73</f>
        <v>-5651.7764399999996</v>
      </c>
      <c r="AQ109" s="125">
        <f>Valores!$C$100</f>
        <v>-554.86</v>
      </c>
      <c r="AR109" s="125">
        <f>IF($F$5=0,Valores!$C$101,(Valores!$C$101+$F$5*(Valores!$C$101)))</f>
        <v>-385</v>
      </c>
      <c r="AS109" s="125">
        <f t="shared" si="16"/>
        <v>105187.94204000001</v>
      </c>
      <c r="AT109" s="125">
        <f t="shared" si="10"/>
        <v>-13815.453520000001</v>
      </c>
      <c r="AU109" s="125">
        <f>AH109*Valores!$C$74</f>
        <v>-3391.0658640000001</v>
      </c>
      <c r="AV109" s="125">
        <f>AH109*Valores!$C$75</f>
        <v>-376.78509600000001</v>
      </c>
      <c r="AW109" s="125">
        <f t="shared" si="14"/>
        <v>108011.72752000001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1372.33</v>
      </c>
      <c r="G110" s="192">
        <v>1102</v>
      </c>
      <c r="H110" s="125">
        <f>ROUND(G110*Valores!$C$2,2)</f>
        <v>32876.300000000003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8654.32</v>
      </c>
      <c r="N110" s="125">
        <f t="shared" si="11"/>
        <v>0</v>
      </c>
      <c r="O110" s="125">
        <f>Valores!$C$14</f>
        <v>27429.88</v>
      </c>
      <c r="P110" s="125">
        <f>Valores!$D$5</f>
        <v>15250.78</v>
      </c>
      <c r="Q110" s="125">
        <v>0</v>
      </c>
      <c r="R110" s="125">
        <f>IF($F$4="NO",Valores!$C$42,Valores!$C$42/2)</f>
        <v>9400.8420000000006</v>
      </c>
      <c r="S110" s="125">
        <f>Valores!$C$20</f>
        <v>14046.02</v>
      </c>
      <c r="T110" s="125">
        <f t="shared" si="17"/>
        <v>14046.02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6950.64</v>
      </c>
      <c r="AA110" s="125">
        <f>Valores!$C$25</f>
        <v>623.77</v>
      </c>
      <c r="AB110" s="214">
        <v>0</v>
      </c>
      <c r="AC110" s="125">
        <f t="shared" si="12"/>
        <v>0</v>
      </c>
      <c r="AD110" s="125">
        <f>Valores!$C$26</f>
        <v>623.77</v>
      </c>
      <c r="AE110" s="192">
        <v>0</v>
      </c>
      <c r="AF110" s="125">
        <f>ROUND(AE110*Valores!$C$2,2)</f>
        <v>0</v>
      </c>
      <c r="AG110" s="125">
        <f>ROUND(IF($F$4="NO",Valores!$C$63,Valores!$C$63/2),2)</f>
        <v>7131.28</v>
      </c>
      <c r="AH110" s="125">
        <f t="shared" si="15"/>
        <v>124359.93200000002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-13679.592520000002</v>
      </c>
      <c r="AO110" s="125">
        <f>AH110*-Valores!$C$72</f>
        <v>0</v>
      </c>
      <c r="AP110" s="125">
        <f>AH110*Valores!$C$73</f>
        <v>-5596.1969400000007</v>
      </c>
      <c r="AQ110" s="125">
        <f>Valores!$C$100</f>
        <v>-554.86</v>
      </c>
      <c r="AR110" s="125">
        <f>IF($F$5=0,Valores!$C$101,(Valores!$C$101+$F$5*(Valores!$C$101)))</f>
        <v>-385</v>
      </c>
      <c r="AS110" s="125">
        <f t="shared" si="16"/>
        <v>104144.28254000001</v>
      </c>
      <c r="AT110" s="125">
        <f t="shared" si="10"/>
        <v>-13679.592520000002</v>
      </c>
      <c r="AU110" s="125">
        <f>AH110*Valores!$C$74</f>
        <v>-3357.7181640000003</v>
      </c>
      <c r="AV110" s="125">
        <f>AH110*Valores!$C$75</f>
        <v>-373.07979600000004</v>
      </c>
      <c r="AW110" s="125">
        <f t="shared" si="14"/>
        <v>106949.54152000001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1969</v>
      </c>
      <c r="G111" s="192">
        <v>1911</v>
      </c>
      <c r="H111" s="125">
        <f>ROUND(G111*Valores!$C$2,2)</f>
        <v>57011.44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12364.1</v>
      </c>
      <c r="N111" s="125">
        <f t="shared" si="11"/>
        <v>0</v>
      </c>
      <c r="O111" s="125">
        <f>Valores!$C$14</f>
        <v>27429.88</v>
      </c>
      <c r="P111" s="125">
        <f>Valores!$D$5</f>
        <v>15250.78</v>
      </c>
      <c r="Q111" s="125">
        <f>Valores!$C$22</f>
        <v>13606.14</v>
      </c>
      <c r="R111" s="125">
        <f>IF($F$4="NO",Valores!$C$42,Valores!$C$42/2)</f>
        <v>9400.8420000000006</v>
      </c>
      <c r="S111" s="125">
        <f>Valores!$C$20</f>
        <v>14046.02</v>
      </c>
      <c r="T111" s="125">
        <f t="shared" si="17"/>
        <v>14046.02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6950.64</v>
      </c>
      <c r="AA111" s="125">
        <f>Valores!$C$25</f>
        <v>623.77</v>
      </c>
      <c r="AB111" s="214">
        <v>0</v>
      </c>
      <c r="AC111" s="125">
        <f t="shared" si="12"/>
        <v>0</v>
      </c>
      <c r="AD111" s="125">
        <f>Valores!$C$26</f>
        <v>623.77</v>
      </c>
      <c r="AE111" s="192">
        <v>94</v>
      </c>
      <c r="AF111" s="125">
        <f>ROUND(AE111*Valores!$C$2,2)</f>
        <v>2804.33</v>
      </c>
      <c r="AG111" s="125">
        <f>ROUND(IF($F$4="NO",Valores!$C$63,Valores!$C$63/2),2)</f>
        <v>7131.28</v>
      </c>
      <c r="AH111" s="125">
        <f t="shared" si="15"/>
        <v>169211.99199999997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-18613.319119999996</v>
      </c>
      <c r="AO111" s="125">
        <f>AH111*-Valores!$C$72</f>
        <v>0</v>
      </c>
      <c r="AP111" s="125">
        <f>AH111*Valores!$C$73</f>
        <v>-7614.5396399999981</v>
      </c>
      <c r="AQ111" s="125">
        <f>Valores!$C$100</f>
        <v>-554.86</v>
      </c>
      <c r="AR111" s="125">
        <f>IF($F$5=0,Valores!$C$101,(Valores!$C$101+$F$5*(Valores!$C$101)))</f>
        <v>-385</v>
      </c>
      <c r="AS111" s="125">
        <f t="shared" si="16"/>
        <v>142044.27323999998</v>
      </c>
      <c r="AT111" s="125">
        <f t="shared" si="10"/>
        <v>-18613.319119999996</v>
      </c>
      <c r="AU111" s="125">
        <f>AH111*Valores!$C$74</f>
        <v>-4568.7237839999989</v>
      </c>
      <c r="AV111" s="125">
        <f>AH111*Valores!$C$75</f>
        <v>-507.63597599999991</v>
      </c>
      <c r="AW111" s="125">
        <f t="shared" si="14"/>
        <v>145522.31311999998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1819.83</v>
      </c>
      <c r="G112" s="192">
        <v>1545</v>
      </c>
      <c r="H112" s="125">
        <f>ROUND(G112*Valores!$C$2,2)</f>
        <v>46092.45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10703.87</v>
      </c>
      <c r="N112" s="125">
        <f t="shared" si="11"/>
        <v>0</v>
      </c>
      <c r="O112" s="125">
        <f>Valores!$C$14</f>
        <v>27429.88</v>
      </c>
      <c r="P112" s="125">
        <f>Valores!$D$5</f>
        <v>15250.78</v>
      </c>
      <c r="Q112" s="125">
        <f>Valores!$C$22</f>
        <v>13606.14</v>
      </c>
      <c r="R112" s="125">
        <f>IF($F$4="NO",Valores!$C$42,Valores!$C$42/2)</f>
        <v>9400.8420000000006</v>
      </c>
      <c r="S112" s="125">
        <f>Valores!$C$20</f>
        <v>14046.02</v>
      </c>
      <c r="T112" s="125">
        <f t="shared" si="17"/>
        <v>14046.02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6950.64</v>
      </c>
      <c r="AA112" s="125">
        <f>Valores!$C$25</f>
        <v>623.77</v>
      </c>
      <c r="AB112" s="214">
        <v>0</v>
      </c>
      <c r="AC112" s="125">
        <f t="shared" si="12"/>
        <v>0</v>
      </c>
      <c r="AD112" s="125">
        <f>Valores!$C$26</f>
        <v>623.77</v>
      </c>
      <c r="AE112" s="192">
        <v>94</v>
      </c>
      <c r="AF112" s="125">
        <f>ROUND(AE112*Valores!$C$2,2)</f>
        <v>2804.33</v>
      </c>
      <c r="AG112" s="125">
        <f>ROUND(IF($F$4="NO",Valores!$C$63,Valores!$C$63/2),2)</f>
        <v>7131.28</v>
      </c>
      <c r="AH112" s="125">
        <f t="shared" si="15"/>
        <v>156483.60199999998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-17213.196219999998</v>
      </c>
      <c r="AO112" s="125">
        <f>AH112*-Valores!$C$72</f>
        <v>0</v>
      </c>
      <c r="AP112" s="125">
        <f>AH112*Valores!$C$73</f>
        <v>-7041.7620899999993</v>
      </c>
      <c r="AQ112" s="125">
        <f>Valores!$C$100</f>
        <v>-554.86</v>
      </c>
      <c r="AR112" s="125">
        <f>IF($F$5=0,Valores!$C$101,(Valores!$C$101+$F$5*(Valores!$C$101)))</f>
        <v>-385</v>
      </c>
      <c r="AS112" s="125">
        <f t="shared" si="16"/>
        <v>131288.78368999998</v>
      </c>
      <c r="AT112" s="125">
        <f t="shared" si="10"/>
        <v>-17213.196219999998</v>
      </c>
      <c r="AU112" s="125">
        <f>AH112*Valores!$C$74</f>
        <v>-4225.0572539999994</v>
      </c>
      <c r="AV112" s="125">
        <f>AH112*Valores!$C$75</f>
        <v>-469.45080599999994</v>
      </c>
      <c r="AW112" s="125">
        <f t="shared" si="14"/>
        <v>134575.89771999998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6503.66</v>
      </c>
      <c r="G113" s="192">
        <v>2100</v>
      </c>
      <c r="H113" s="125">
        <f>ROUND(G113*Valores!$C$2,2)</f>
        <v>62649.93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13890.07</v>
      </c>
      <c r="N113" s="125">
        <f t="shared" si="11"/>
        <v>0</v>
      </c>
      <c r="O113" s="125">
        <f>Valores!$C$14</f>
        <v>27429.88</v>
      </c>
      <c r="P113" s="125">
        <f>Valores!$D$5</f>
        <v>15250.78</v>
      </c>
      <c r="Q113" s="125">
        <f>Valores!$C$22</f>
        <v>13606.14</v>
      </c>
      <c r="R113" s="125">
        <f>IF($F$4="NO",Valores!$C$42,Valores!$C$42/2)</f>
        <v>9400.8420000000006</v>
      </c>
      <c r="S113" s="125">
        <f>Valores!$C$20</f>
        <v>14046.02</v>
      </c>
      <c r="T113" s="125">
        <f t="shared" si="17"/>
        <v>14046.02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6950.64</v>
      </c>
      <c r="AA113" s="125">
        <f>Valores!$C$25</f>
        <v>623.77</v>
      </c>
      <c r="AB113" s="214">
        <v>0</v>
      </c>
      <c r="AC113" s="125">
        <f t="shared" si="12"/>
        <v>0</v>
      </c>
      <c r="AD113" s="125">
        <f>Valores!$C$26</f>
        <v>623.77</v>
      </c>
      <c r="AE113" s="192">
        <v>0</v>
      </c>
      <c r="AF113" s="125">
        <f>ROUND(AE113*Valores!$C$2,2)</f>
        <v>0</v>
      </c>
      <c r="AG113" s="125">
        <f>ROUND(IF($F$4="NO",Valores!$C$63,Valores!$C$63/2),2)</f>
        <v>7131.28</v>
      </c>
      <c r="AH113" s="125">
        <f t="shared" si="15"/>
        <v>178106.78200000001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-19591.746020000002</v>
      </c>
      <c r="AO113" s="125">
        <f>AH113*-Valores!$C$72</f>
        <v>0</v>
      </c>
      <c r="AP113" s="125">
        <f>AH113*Valores!$C$73</f>
        <v>-8014.80519</v>
      </c>
      <c r="AQ113" s="125">
        <f>Valores!$C$100</f>
        <v>-554.86</v>
      </c>
      <c r="AR113" s="125">
        <f>IF($F$5=0,Valores!$C$101,(Valores!$C$101+$F$5*(Valores!$C$101)))</f>
        <v>-385</v>
      </c>
      <c r="AS113" s="125">
        <f t="shared" si="16"/>
        <v>149560.37079000002</v>
      </c>
      <c r="AT113" s="125">
        <f t="shared" si="10"/>
        <v>-19591.746020000002</v>
      </c>
      <c r="AU113" s="125">
        <f>AH113*Valores!$C$74</f>
        <v>-4808.8831140000002</v>
      </c>
      <c r="AV113" s="125">
        <f>AH113*Valores!$C$75</f>
        <v>-534.32034600000009</v>
      </c>
      <c r="AW113" s="125">
        <f t="shared" si="14"/>
        <v>153171.83252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6563.33</v>
      </c>
      <c r="G114" s="192">
        <v>1995</v>
      </c>
      <c r="H114" s="125">
        <f>ROUND(G114*Valores!$C$2,2)</f>
        <v>59517.43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13429.14</v>
      </c>
      <c r="N114" s="125">
        <f t="shared" si="11"/>
        <v>0</v>
      </c>
      <c r="O114" s="125">
        <f>Valores!$C$14</f>
        <v>27429.88</v>
      </c>
      <c r="P114" s="125">
        <f>Valores!$D$5</f>
        <v>15250.78</v>
      </c>
      <c r="Q114" s="125">
        <f>Valores!$C$22</f>
        <v>13606.14</v>
      </c>
      <c r="R114" s="125">
        <f>IF($F$4="NO",Valores!$C$42,Valores!$C$42/2)</f>
        <v>9400.8420000000006</v>
      </c>
      <c r="S114" s="125">
        <f>Valores!$C$20</f>
        <v>14046.02</v>
      </c>
      <c r="T114" s="125">
        <f t="shared" si="17"/>
        <v>14046.02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6950.64</v>
      </c>
      <c r="AA114" s="125">
        <f>Valores!$C$25</f>
        <v>623.77</v>
      </c>
      <c r="AB114" s="214">
        <v>0</v>
      </c>
      <c r="AC114" s="125">
        <f t="shared" si="12"/>
        <v>0</v>
      </c>
      <c r="AD114" s="125">
        <f>Valores!$C$26</f>
        <v>623.77</v>
      </c>
      <c r="AE114" s="192">
        <v>0</v>
      </c>
      <c r="AF114" s="125">
        <f>ROUND(AE114*Valores!$C$2,2)</f>
        <v>0</v>
      </c>
      <c r="AG114" s="125">
        <f>ROUND(IF($F$4="NO",Valores!$C$63,Valores!$C$63/2),2)</f>
        <v>7131.28</v>
      </c>
      <c r="AH114" s="125">
        <f t="shared" si="15"/>
        <v>174573.022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-19203.03242</v>
      </c>
      <c r="AO114" s="125">
        <f>AH114*-Valores!$C$72</f>
        <v>0</v>
      </c>
      <c r="AP114" s="125">
        <f>AH114*Valores!$C$73</f>
        <v>-7855.7859899999994</v>
      </c>
      <c r="AQ114" s="125">
        <f>Valores!$C$100</f>
        <v>-554.86</v>
      </c>
      <c r="AR114" s="125">
        <f>IF($F$5=0,Valores!$C$101,(Valores!$C$101+$F$5*(Valores!$C$101)))</f>
        <v>-385</v>
      </c>
      <c r="AS114" s="125">
        <f t="shared" si="16"/>
        <v>146574.34359</v>
      </c>
      <c r="AT114" s="125">
        <f t="shared" si="10"/>
        <v>-19203.03242</v>
      </c>
      <c r="AU114" s="125">
        <f>AH114*Valores!$C$74</f>
        <v>-4713.4715939999996</v>
      </c>
      <c r="AV114" s="125">
        <f>AH114*Valores!$C$75</f>
        <v>-523.719066</v>
      </c>
      <c r="AW114" s="125">
        <f t="shared" si="14"/>
        <v>150132.79892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5578.83</v>
      </c>
      <c r="G115" s="192">
        <v>1704</v>
      </c>
      <c r="H115" s="125">
        <f>ROUND(G115*Valores!$C$2,2)</f>
        <v>50835.94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11979.24</v>
      </c>
      <c r="N115" s="125">
        <f t="shared" si="11"/>
        <v>0</v>
      </c>
      <c r="O115" s="125">
        <f>Valores!$C$14</f>
        <v>27429.88</v>
      </c>
      <c r="P115" s="125">
        <f>Valores!$D$5</f>
        <v>15250.78</v>
      </c>
      <c r="Q115" s="125">
        <f>Valores!$C$22</f>
        <v>13606.14</v>
      </c>
      <c r="R115" s="125">
        <f>IF($F$4="NO",Valores!$C$42,Valores!$C$42/2)</f>
        <v>9400.8420000000006</v>
      </c>
      <c r="S115" s="125">
        <f>Valores!$C$20</f>
        <v>14046.02</v>
      </c>
      <c r="T115" s="125">
        <f t="shared" si="17"/>
        <v>14046.02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6950.64</v>
      </c>
      <c r="AA115" s="125">
        <f>Valores!$C$25</f>
        <v>623.77</v>
      </c>
      <c r="AB115" s="214">
        <v>0</v>
      </c>
      <c r="AC115" s="125">
        <f t="shared" si="12"/>
        <v>0</v>
      </c>
      <c r="AD115" s="125">
        <f>Valores!$C$26</f>
        <v>623.77</v>
      </c>
      <c r="AE115" s="192">
        <v>0</v>
      </c>
      <c r="AF115" s="125">
        <f>ROUND(AE115*Valores!$C$2,2)</f>
        <v>0</v>
      </c>
      <c r="AG115" s="125">
        <f>ROUND(IF($F$4="NO",Valores!$C$63,Valores!$C$63/2),2)</f>
        <v>7131.28</v>
      </c>
      <c r="AH115" s="125">
        <f t="shared" si="15"/>
        <v>163457.13199999998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-17980.284519999997</v>
      </c>
      <c r="AO115" s="125">
        <f>AH115*-Valores!$C$72</f>
        <v>0</v>
      </c>
      <c r="AP115" s="125">
        <f>AH115*Valores!$C$73</f>
        <v>-7355.5709399999987</v>
      </c>
      <c r="AQ115" s="125">
        <f>Valores!$C$100</f>
        <v>-554.86</v>
      </c>
      <c r="AR115" s="125">
        <f>IF($F$5=0,Valores!$C$101,(Valores!$C$101+$F$5*(Valores!$C$101)))</f>
        <v>-385</v>
      </c>
      <c r="AS115" s="125">
        <f t="shared" si="16"/>
        <v>137181.41653999998</v>
      </c>
      <c r="AT115" s="125">
        <f t="shared" si="10"/>
        <v>-17980.284519999997</v>
      </c>
      <c r="AU115" s="125">
        <f>AH115*Valores!$C$74</f>
        <v>-4413.3425639999996</v>
      </c>
      <c r="AV115" s="125">
        <f>AH115*Valores!$C$75</f>
        <v>-490.37139599999995</v>
      </c>
      <c r="AW115" s="125">
        <f t="shared" si="14"/>
        <v>140573.13351999997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4803.16</v>
      </c>
      <c r="G116" s="192">
        <v>1480</v>
      </c>
      <c r="H116" s="125">
        <f>ROUND(G116*Valores!$C$2,2)</f>
        <v>44153.279999999999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10860.5</v>
      </c>
      <c r="N116" s="125">
        <f t="shared" si="11"/>
        <v>0</v>
      </c>
      <c r="O116" s="125">
        <f>Valores!$C$14</f>
        <v>27429.88</v>
      </c>
      <c r="P116" s="125">
        <f>Valores!$D$5</f>
        <v>15250.78</v>
      </c>
      <c r="Q116" s="125">
        <f>Valores!$C$22</f>
        <v>13606.14</v>
      </c>
      <c r="R116" s="125">
        <f>IF($F$4="NO",Valores!$C$42,Valores!$C$42/2)</f>
        <v>9400.8420000000006</v>
      </c>
      <c r="S116" s="125">
        <f>Valores!$C$20</f>
        <v>14046.02</v>
      </c>
      <c r="T116" s="125">
        <f t="shared" si="17"/>
        <v>14046.02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6950.64</v>
      </c>
      <c r="AA116" s="125">
        <f>Valores!$C$25</f>
        <v>623.77</v>
      </c>
      <c r="AB116" s="214">
        <v>0</v>
      </c>
      <c r="AC116" s="125">
        <f t="shared" si="12"/>
        <v>0</v>
      </c>
      <c r="AD116" s="125">
        <f>Valores!$C$26</f>
        <v>623.77</v>
      </c>
      <c r="AE116" s="192">
        <v>0</v>
      </c>
      <c r="AF116" s="125">
        <f>ROUND(AE116*Valores!$C$2,2)</f>
        <v>0</v>
      </c>
      <c r="AG116" s="125">
        <f>ROUND(IF($F$4="NO",Valores!$C$63,Valores!$C$63/2),2)</f>
        <v>7131.28</v>
      </c>
      <c r="AH116" s="125">
        <f t="shared" si="15"/>
        <v>154880.06200000001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-17036.806820000002</v>
      </c>
      <c r="AO116" s="125">
        <f>AH116*-Valores!$C$72</f>
        <v>0</v>
      </c>
      <c r="AP116" s="125">
        <f>AH116*Valores!$C$73</f>
        <v>-6969.6027899999999</v>
      </c>
      <c r="AQ116" s="125">
        <f>Valores!$C$100</f>
        <v>-554.86</v>
      </c>
      <c r="AR116" s="125">
        <f>IF($F$5=0,Valores!$C$101,(Valores!$C$101+$F$5*(Valores!$C$101)))</f>
        <v>-385</v>
      </c>
      <c r="AS116" s="125">
        <f t="shared" si="16"/>
        <v>129933.79239</v>
      </c>
      <c r="AT116" s="125">
        <f t="shared" si="10"/>
        <v>-17036.806820000002</v>
      </c>
      <c r="AU116" s="125">
        <f>AH116*Valores!$C$74</f>
        <v>-4181.7616740000003</v>
      </c>
      <c r="AV116" s="125">
        <f>AH116*Valores!$C$75</f>
        <v>-464.64018600000003</v>
      </c>
      <c r="AW116" s="125">
        <f t="shared" si="14"/>
        <v>133196.85331999999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38126.959999999999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9236.07</v>
      </c>
      <c r="N117" s="125">
        <f t="shared" si="11"/>
        <v>0</v>
      </c>
      <c r="O117" s="125">
        <f>Valores!$C$14</f>
        <v>27429.88</v>
      </c>
      <c r="P117" s="125">
        <f>Valores!$D$5</f>
        <v>15250.78</v>
      </c>
      <c r="Q117" s="125">
        <f>Valores!$C$22</f>
        <v>13606.14</v>
      </c>
      <c r="R117" s="125">
        <f>IF($F$4="NO",Valores!$C$42,Valores!$C$42/2)</f>
        <v>9400.8420000000006</v>
      </c>
      <c r="S117" s="125">
        <f>Valores!$C$20</f>
        <v>14046.02</v>
      </c>
      <c r="T117" s="125">
        <f t="shared" si="17"/>
        <v>14046.02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6950.64</v>
      </c>
      <c r="AA117" s="125">
        <f>Valores!$C$25</f>
        <v>623.77</v>
      </c>
      <c r="AB117" s="214">
        <v>0</v>
      </c>
      <c r="AC117" s="125">
        <f t="shared" si="12"/>
        <v>0</v>
      </c>
      <c r="AD117" s="125">
        <f>Valores!$C$26</f>
        <v>623.77</v>
      </c>
      <c r="AE117" s="192">
        <v>0</v>
      </c>
      <c r="AF117" s="125">
        <f>ROUND(AE117*Valores!$C$2,2)</f>
        <v>0</v>
      </c>
      <c r="AG117" s="125">
        <f>ROUND(IF($F$4="NO",Valores!$C$63,Valores!$C$63/2),2)</f>
        <v>7131.28</v>
      </c>
      <c r="AH117" s="125">
        <f t="shared" si="15"/>
        <v>142426.152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-15666.87672</v>
      </c>
      <c r="AO117" s="125">
        <f>AH117*-Valores!$C$72</f>
        <v>0</v>
      </c>
      <c r="AP117" s="125">
        <f>AH117*Valores!$C$73</f>
        <v>-6409.1768400000001</v>
      </c>
      <c r="AQ117" s="125">
        <f>Valores!$C$100</f>
        <v>-554.86</v>
      </c>
      <c r="AR117" s="125">
        <f>IF($F$5=0,Valores!$C$101,(Valores!$C$101+$F$5*(Valores!$C$101)))</f>
        <v>-385</v>
      </c>
      <c r="AS117" s="125">
        <f t="shared" si="16"/>
        <v>119410.23844</v>
      </c>
      <c r="AT117" s="125">
        <f t="shared" si="10"/>
        <v>-15666.87672</v>
      </c>
      <c r="AU117" s="125">
        <f>AH117*Valores!$C$74</f>
        <v>-3845.5061040000001</v>
      </c>
      <c r="AV117" s="125">
        <f>AH117*Valores!$C$75</f>
        <v>-427.27845600000001</v>
      </c>
      <c r="AW117" s="125">
        <f t="shared" si="14"/>
        <v>122486.49072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2297.16</v>
      </c>
      <c r="G118" s="192">
        <v>2073</v>
      </c>
      <c r="H118" s="125">
        <f>ROUND(G118*Valores!$C$2,2)</f>
        <v>61844.43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13339.09</v>
      </c>
      <c r="N118" s="125">
        <f t="shared" si="11"/>
        <v>0</v>
      </c>
      <c r="O118" s="125">
        <f>Valores!$C$8</f>
        <v>32836.379999999997</v>
      </c>
      <c r="P118" s="125">
        <f>Valores!$D$5</f>
        <v>15250.78</v>
      </c>
      <c r="Q118" s="125">
        <f>Valores!$C$22</f>
        <v>13606.14</v>
      </c>
      <c r="R118" s="125">
        <f>IF($F$4="NO",Valores!$C$44,Valores!$C$44/2)</f>
        <v>10594.584000000001</v>
      </c>
      <c r="S118" s="125">
        <f>Valores!$C$19</f>
        <v>14191.11</v>
      </c>
      <c r="T118" s="125">
        <f t="shared" si="17"/>
        <v>14191.11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6950.64</v>
      </c>
      <c r="AA118" s="125">
        <f>Valores!$C$25</f>
        <v>623.77</v>
      </c>
      <c r="AB118" s="214">
        <v>0</v>
      </c>
      <c r="AC118" s="125">
        <f t="shared" si="12"/>
        <v>0</v>
      </c>
      <c r="AD118" s="125">
        <f>Valores!$C$26</f>
        <v>623.77</v>
      </c>
      <c r="AE118" s="192">
        <v>0</v>
      </c>
      <c r="AF118" s="125">
        <f>ROUND(AE118*Valores!$C$2,2)</f>
        <v>0</v>
      </c>
      <c r="AG118" s="125">
        <f>ROUND(IF($F$4="NO",Valores!$C$63,Valores!$C$63/2),2)</f>
        <v>7131.28</v>
      </c>
      <c r="AH118" s="125">
        <f t="shared" si="15"/>
        <v>179289.13399999999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-19721.80474</v>
      </c>
      <c r="AO118" s="125">
        <f>AH118*-Valores!$C$72</f>
        <v>0</v>
      </c>
      <c r="AP118" s="125">
        <f>AH118*Valores!$C$73</f>
        <v>-8068.0110299999997</v>
      </c>
      <c r="AQ118" s="125">
        <f>Valores!$C$100</f>
        <v>-554.86</v>
      </c>
      <c r="AR118" s="125">
        <f>IF($F$5=0,Valores!$C$101,(Valores!$C$101+$F$5*(Valores!$C$101)))</f>
        <v>-385</v>
      </c>
      <c r="AS118" s="125">
        <f t="shared" si="16"/>
        <v>150559.45822999999</v>
      </c>
      <c r="AT118" s="125">
        <f t="shared" si="10"/>
        <v>-19721.80474</v>
      </c>
      <c r="AU118" s="125">
        <f>AH118*Valores!$C$74</f>
        <v>-4840.8066179999996</v>
      </c>
      <c r="AV118" s="125">
        <f>AH118*Valores!$C$75</f>
        <v>-537.86740199999997</v>
      </c>
      <c r="AW118" s="125">
        <f t="shared" si="14"/>
        <v>154188.65523999999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2297.16</v>
      </c>
      <c r="G119" s="192">
        <v>2043</v>
      </c>
      <c r="H119" s="125">
        <f>ROUND(G119*Valores!$C$2,2)</f>
        <v>60949.43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13204.84</v>
      </c>
      <c r="N119" s="125">
        <f t="shared" si="11"/>
        <v>0</v>
      </c>
      <c r="O119" s="125">
        <f>Valores!$C$9</f>
        <v>32933</v>
      </c>
      <c r="P119" s="125">
        <f>Valores!$D$5</f>
        <v>15250.78</v>
      </c>
      <c r="Q119" s="125">
        <f>Valores!$C$22</f>
        <v>13606.14</v>
      </c>
      <c r="R119" s="125">
        <f>IF($F$4="NO",Valores!$C$44,Valores!$C$44/2)</f>
        <v>10594.584000000001</v>
      </c>
      <c r="S119" s="125">
        <f>Valores!$C$19</f>
        <v>14191.11</v>
      </c>
      <c r="T119" s="125">
        <f t="shared" si="17"/>
        <v>14191.11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6950.64</v>
      </c>
      <c r="AA119" s="125">
        <f>Valores!$C$25</f>
        <v>623.77</v>
      </c>
      <c r="AB119" s="214">
        <v>0</v>
      </c>
      <c r="AC119" s="125">
        <f t="shared" si="12"/>
        <v>0</v>
      </c>
      <c r="AD119" s="125">
        <f>Valores!$C$26</f>
        <v>623.77</v>
      </c>
      <c r="AE119" s="192">
        <v>0</v>
      </c>
      <c r="AF119" s="125">
        <f>ROUND(AE119*Valores!$C$2,2)</f>
        <v>0</v>
      </c>
      <c r="AG119" s="125">
        <f>ROUND(IF($F$4="NO",Valores!$C$63,Valores!$C$63/2),2)</f>
        <v>7131.28</v>
      </c>
      <c r="AH119" s="125">
        <f t="shared" si="15"/>
        <v>178356.50399999999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-19619.21544</v>
      </c>
      <c r="AO119" s="125">
        <f>AH119*-Valores!$C$72</f>
        <v>0</v>
      </c>
      <c r="AP119" s="125">
        <f>AH119*Valores!$C$73</f>
        <v>-8026.0426799999987</v>
      </c>
      <c r="AQ119" s="125">
        <f>Valores!$C$100</f>
        <v>-554.86</v>
      </c>
      <c r="AR119" s="125">
        <f>IF($F$5=0,Valores!$C$101,(Valores!$C$101+$F$5*(Valores!$C$101)))</f>
        <v>-385</v>
      </c>
      <c r="AS119" s="125">
        <f t="shared" si="16"/>
        <v>149771.38587999999</v>
      </c>
      <c r="AT119" s="125">
        <f t="shared" si="10"/>
        <v>-19619.21544</v>
      </c>
      <c r="AU119" s="125">
        <f>AH119*Valores!$C$74</f>
        <v>-4815.6256079999994</v>
      </c>
      <c r="AV119" s="125">
        <f>AH119*Valores!$C$75</f>
        <v>-535.06951199999992</v>
      </c>
      <c r="AW119" s="125">
        <f t="shared" si="14"/>
        <v>153386.59344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2267.33</v>
      </c>
      <c r="G120" s="192">
        <v>1954</v>
      </c>
      <c r="H120" s="125">
        <f>ROUND(G120*Valores!$C$2,2)</f>
        <v>58294.27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12802.09</v>
      </c>
      <c r="N120" s="125">
        <f t="shared" si="11"/>
        <v>0</v>
      </c>
      <c r="O120" s="125">
        <f>Valores!$C$9</f>
        <v>32933</v>
      </c>
      <c r="P120" s="125">
        <f>Valores!$D$5</f>
        <v>15250.78</v>
      </c>
      <c r="Q120" s="125">
        <f>Valores!$C$22</f>
        <v>13606.14</v>
      </c>
      <c r="R120" s="125">
        <f>IF($F$4="NO",Valores!$C$44,Valores!$C$44/2)</f>
        <v>10594.584000000001</v>
      </c>
      <c r="S120" s="125">
        <f>Valores!$C$19</f>
        <v>14191.11</v>
      </c>
      <c r="T120" s="125">
        <f t="shared" si="17"/>
        <v>14191.11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6950.64</v>
      </c>
      <c r="AA120" s="125">
        <f>Valores!$C$25</f>
        <v>623.77</v>
      </c>
      <c r="AB120" s="214">
        <v>0</v>
      </c>
      <c r="AC120" s="125">
        <f t="shared" si="12"/>
        <v>0</v>
      </c>
      <c r="AD120" s="125">
        <f>Valores!$C$26</f>
        <v>623.77</v>
      </c>
      <c r="AE120" s="192">
        <v>0</v>
      </c>
      <c r="AF120" s="125">
        <f>ROUND(AE120*Valores!$C$2,2)</f>
        <v>0</v>
      </c>
      <c r="AG120" s="125">
        <f>ROUND(IF($F$4="NO",Valores!$C$63,Valores!$C$63/2),2)</f>
        <v>7131.28</v>
      </c>
      <c r="AH120" s="125">
        <f t="shared" si="15"/>
        <v>175268.764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-19279.564040000001</v>
      </c>
      <c r="AO120" s="125">
        <f>AH120*-Valores!$C$72</f>
        <v>0</v>
      </c>
      <c r="AP120" s="125">
        <f>AH120*Valores!$C$73</f>
        <v>-7887.0943799999995</v>
      </c>
      <c r="AQ120" s="125">
        <f>Valores!$C$100</f>
        <v>-554.86</v>
      </c>
      <c r="AR120" s="125">
        <f>IF($F$5=0,Valores!$C$101,(Valores!$C$101+$F$5*(Valores!$C$101)))</f>
        <v>-385</v>
      </c>
      <c r="AS120" s="125">
        <f t="shared" si="16"/>
        <v>147162.24557999999</v>
      </c>
      <c r="AT120" s="125">
        <f t="shared" si="10"/>
        <v>-19279.564040000001</v>
      </c>
      <c r="AU120" s="125">
        <f>AH120*Valores!$C$74</f>
        <v>-4732.2566280000001</v>
      </c>
      <c r="AV120" s="125">
        <f>AH120*Valores!$C$75</f>
        <v>-525.80629199999998</v>
      </c>
      <c r="AW120" s="125">
        <f t="shared" si="14"/>
        <v>150731.13704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8174.32</v>
      </c>
      <c r="G121" s="192">
        <v>1163</v>
      </c>
      <c r="H121" s="125">
        <f>ROUND(G121*Valores!$C$2,2)</f>
        <v>34696.129999999997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10148.42</v>
      </c>
      <c r="N121" s="125">
        <f t="shared" si="11"/>
        <v>0</v>
      </c>
      <c r="O121" s="125">
        <f>Valores!$C$9</f>
        <v>32933</v>
      </c>
      <c r="P121" s="125">
        <f>Valores!$D$5</f>
        <v>15250.78</v>
      </c>
      <c r="Q121" s="125">
        <f>Valores!$C$22</f>
        <v>13606.14</v>
      </c>
      <c r="R121" s="125">
        <f>IF($F$4="NO",Valores!$C$44,Valores!$C$44/2)</f>
        <v>10594.584000000001</v>
      </c>
      <c r="S121" s="125">
        <f>Valores!$C$19</f>
        <v>14191.11</v>
      </c>
      <c r="T121" s="125">
        <f t="shared" si="17"/>
        <v>14191.11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6950.64</v>
      </c>
      <c r="AA121" s="125">
        <f>Valores!$C$25</f>
        <v>623.77</v>
      </c>
      <c r="AB121" s="214">
        <v>0</v>
      </c>
      <c r="AC121" s="125">
        <f t="shared" si="12"/>
        <v>0</v>
      </c>
      <c r="AD121" s="125">
        <f>Valores!$C$26</f>
        <v>623.77</v>
      </c>
      <c r="AE121" s="192">
        <v>0</v>
      </c>
      <c r="AF121" s="125">
        <f>ROUND(AE121*Valores!$C$2,2)</f>
        <v>0</v>
      </c>
      <c r="AG121" s="125">
        <f>ROUND(IF($F$4="NO",Valores!$C$63,Valores!$C$63/2),2)</f>
        <v>7131.28</v>
      </c>
      <c r="AH121" s="125">
        <f t="shared" si="15"/>
        <v>154923.94399999999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-17041.633839999999</v>
      </c>
      <c r="AO121" s="125">
        <f>AH121*-Valores!$C$72</f>
        <v>0</v>
      </c>
      <c r="AP121" s="125">
        <f>AH121*Valores!$C$73</f>
        <v>-6971.577479999999</v>
      </c>
      <c r="AQ121" s="125">
        <f>Valores!$C$100</f>
        <v>-554.86</v>
      </c>
      <c r="AR121" s="125">
        <f>IF($F$5=0,Valores!$C$101,(Valores!$C$101+$F$5*(Valores!$C$101)))</f>
        <v>-385</v>
      </c>
      <c r="AS121" s="125">
        <f t="shared" si="16"/>
        <v>129970.87267999999</v>
      </c>
      <c r="AT121" s="125">
        <f t="shared" si="10"/>
        <v>-17041.633839999999</v>
      </c>
      <c r="AU121" s="125">
        <f>AH121*Valores!$C$74</f>
        <v>-4182.9464879999996</v>
      </c>
      <c r="AV121" s="125">
        <f>AH121*Valores!$C$75</f>
        <v>-464.77183199999996</v>
      </c>
      <c r="AW121" s="125">
        <f t="shared" si="14"/>
        <v>133234.59184000001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83533.240000000005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16584.14</v>
      </c>
      <c r="N122" s="125">
        <f t="shared" si="11"/>
        <v>0</v>
      </c>
      <c r="O122" s="125">
        <f>Valores!$C$16</f>
        <v>25779.88</v>
      </c>
      <c r="P122" s="125">
        <f>Valores!$D$5</f>
        <v>15250.78</v>
      </c>
      <c r="Q122" s="125">
        <f>Valores!$C$22</f>
        <v>13606.14</v>
      </c>
      <c r="R122" s="125">
        <f>IF($F$4="NO",Valores!$C$46,Valores!$C$46/2)</f>
        <v>12981.705</v>
      </c>
      <c r="S122" s="125">
        <f>Valores!$C$20</f>
        <v>14046.02</v>
      </c>
      <c r="T122" s="125">
        <f t="shared" si="17"/>
        <v>14046.02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6950.64</v>
      </c>
      <c r="AA122" s="125">
        <f>Valores!$C$25</f>
        <v>623.77</v>
      </c>
      <c r="AB122" s="214">
        <v>0</v>
      </c>
      <c r="AC122" s="125">
        <f t="shared" si="12"/>
        <v>0</v>
      </c>
      <c r="AD122" s="125">
        <f>Valores!$C$26</f>
        <v>623.77</v>
      </c>
      <c r="AE122" s="192">
        <v>0</v>
      </c>
      <c r="AF122" s="125">
        <f>ROUND(AE122*Valores!$C$2,2)</f>
        <v>0</v>
      </c>
      <c r="AG122" s="125">
        <f>ROUND(IF($F$4="NO",Valores!$C$63,Valores!$C$63/2),2)</f>
        <v>7131.28</v>
      </c>
      <c r="AH122" s="125">
        <f t="shared" si="15"/>
        <v>197111.36499999996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-21682.250149999996</v>
      </c>
      <c r="AO122" s="125">
        <f>AH122*-Valores!$C$72</f>
        <v>0</v>
      </c>
      <c r="AP122" s="125">
        <f>AH122*Valores!$C$73</f>
        <v>-8870.0114249999988</v>
      </c>
      <c r="AQ122" s="125">
        <f>Valores!$C$100</f>
        <v>-554.86</v>
      </c>
      <c r="AR122" s="125">
        <f>IF($F$5=0,Valores!$C$101,(Valores!$C$101+$F$5*(Valores!$C$101)))</f>
        <v>-385</v>
      </c>
      <c r="AS122" s="125">
        <f t="shared" si="16"/>
        <v>165619.24342499996</v>
      </c>
      <c r="AT122" s="125">
        <f t="shared" si="10"/>
        <v>-21682.250149999996</v>
      </c>
      <c r="AU122" s="125">
        <f>AH122*Valores!$C$74</f>
        <v>-5322.0068549999987</v>
      </c>
      <c r="AV122" s="125">
        <f>AH122*Valores!$C$75</f>
        <v>-591.33409499999993</v>
      </c>
      <c r="AW122" s="125">
        <f t="shared" si="14"/>
        <v>169515.77389999997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85024.91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17252.13</v>
      </c>
      <c r="N123" s="125">
        <f t="shared" si="11"/>
        <v>0</v>
      </c>
      <c r="O123" s="125">
        <f>Valores!$C$9</f>
        <v>32933</v>
      </c>
      <c r="P123" s="125">
        <f>Valores!$D$5</f>
        <v>15250.78</v>
      </c>
      <c r="Q123" s="125">
        <f>Valores!$C$22</f>
        <v>13606.14</v>
      </c>
      <c r="R123" s="125">
        <f>IF($F$4="NO",Valores!$C$47,Valores!$C$47/2)</f>
        <v>15943.246000000003</v>
      </c>
      <c r="S123" s="125">
        <f>Valores!$C$20</f>
        <v>14046.02</v>
      </c>
      <c r="T123" s="125">
        <f t="shared" si="17"/>
        <v>14046.02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13901.27</v>
      </c>
      <c r="AA123" s="125">
        <f>Valores!$C$25</f>
        <v>623.77</v>
      </c>
      <c r="AB123" s="214">
        <v>0</v>
      </c>
      <c r="AC123" s="125">
        <f t="shared" si="12"/>
        <v>0</v>
      </c>
      <c r="AD123" s="125">
        <f>Valores!$C$26</f>
        <v>623.77</v>
      </c>
      <c r="AE123" s="192">
        <v>0</v>
      </c>
      <c r="AF123" s="125">
        <f>ROUND(AE123*Valores!$C$2,2)</f>
        <v>0</v>
      </c>
      <c r="AG123" s="125">
        <f>ROUND(IF($F$4="NO",Valores!$C$63,Valores!$C$63/2),2)</f>
        <v>7131.28</v>
      </c>
      <c r="AH123" s="125">
        <f t="shared" si="15"/>
        <v>216336.31599999999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-23796.994759999998</v>
      </c>
      <c r="AO123" s="125">
        <f>AH123*-Valores!$C$72</f>
        <v>0</v>
      </c>
      <c r="AP123" s="125">
        <f>AH123*Valores!$C$73</f>
        <v>-9735.1342199999999</v>
      </c>
      <c r="AQ123" s="125">
        <f>Valores!$C$100</f>
        <v>-554.86</v>
      </c>
      <c r="AR123" s="125">
        <f>IF($F$5=0,Valores!$C$101,(Valores!$C$101+$F$5*(Valores!$C$101)))</f>
        <v>-385</v>
      </c>
      <c r="AS123" s="125">
        <f t="shared" si="16"/>
        <v>181864.32702</v>
      </c>
      <c r="AT123" s="125">
        <f t="shared" si="10"/>
        <v>-23796.994759999998</v>
      </c>
      <c r="AU123" s="125">
        <f>AH123*Valores!$C$74</f>
        <v>-5841.0805319999999</v>
      </c>
      <c r="AV123" s="125">
        <f>AH123*Valores!$C$75</f>
        <v>-649.00894800000003</v>
      </c>
      <c r="AW123" s="125">
        <f t="shared" si="14"/>
        <v>186049.23176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51760.78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11370.67</v>
      </c>
      <c r="N124" s="125">
        <f t="shared" si="11"/>
        <v>0</v>
      </c>
      <c r="O124" s="125">
        <f>Valores!$C$16</f>
        <v>25779.88</v>
      </c>
      <c r="P124" s="125">
        <f>Valores!$D$5</f>
        <v>15250.78</v>
      </c>
      <c r="Q124" s="125">
        <v>0</v>
      </c>
      <c r="R124" s="125">
        <f>IF($F$4="NO",Valores!$C$43,Valores!$C$43/2)</f>
        <v>9997.6470000000008</v>
      </c>
      <c r="S124" s="125">
        <f>Valores!$C$20</f>
        <v>14046.02</v>
      </c>
      <c r="T124" s="125">
        <f t="shared" si="17"/>
        <v>14046.02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6950.64</v>
      </c>
      <c r="AA124" s="125">
        <f>Valores!$C$25</f>
        <v>623.77</v>
      </c>
      <c r="AB124" s="214">
        <v>0</v>
      </c>
      <c r="AC124" s="125">
        <f t="shared" si="12"/>
        <v>0</v>
      </c>
      <c r="AD124" s="125">
        <f>Valores!$C$26</f>
        <v>623.77</v>
      </c>
      <c r="AE124" s="192">
        <v>0</v>
      </c>
      <c r="AF124" s="125">
        <f>ROUND(AE124*Valores!$C$2,2)</f>
        <v>0</v>
      </c>
      <c r="AG124" s="125">
        <f>ROUND(IF($F$4="NO",Valores!$C$63,Valores!$C$63/2),2)</f>
        <v>7131.28</v>
      </c>
      <c r="AH124" s="125">
        <f t="shared" si="15"/>
        <v>143535.23699999999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-15788.87607</v>
      </c>
      <c r="AO124" s="125">
        <f>AH124*-Valores!$C$72</f>
        <v>0</v>
      </c>
      <c r="AP124" s="125">
        <f>AH124*Valores!$C$73</f>
        <v>-6459.0856649999996</v>
      </c>
      <c r="AQ124" s="125">
        <f>Valores!$C$100</f>
        <v>-554.86</v>
      </c>
      <c r="AR124" s="125">
        <f>IF($F$5=0,Valores!$C$101,(Valores!$C$101+$F$5*(Valores!$C$101)))</f>
        <v>-385</v>
      </c>
      <c r="AS124" s="125">
        <f t="shared" si="16"/>
        <v>120347.41526499999</v>
      </c>
      <c r="AT124" s="125">
        <f t="shared" si="10"/>
        <v>-15788.87607</v>
      </c>
      <c r="AU124" s="125">
        <f>AH124*Valores!$C$74</f>
        <v>-3875.4513989999996</v>
      </c>
      <c r="AV124" s="125">
        <f>AH124*Valores!$C$75</f>
        <v>-430.60571099999999</v>
      </c>
      <c r="AW124" s="125">
        <f t="shared" si="14"/>
        <v>123440.30382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2148</v>
      </c>
      <c r="G125" s="192">
        <v>1590</v>
      </c>
      <c r="H125" s="125">
        <f>ROUND(G125*Valores!$C$2,2)</f>
        <v>47434.95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11043.99</v>
      </c>
      <c r="N125" s="125">
        <f t="shared" si="11"/>
        <v>0</v>
      </c>
      <c r="O125" s="125">
        <f>Valores!$C$16</f>
        <v>25779.88</v>
      </c>
      <c r="P125" s="125">
        <f>Valores!$D$5</f>
        <v>15250.78</v>
      </c>
      <c r="Q125" s="125">
        <f>Valores!$C$22</f>
        <v>13606.14</v>
      </c>
      <c r="R125" s="125">
        <f>IF($F$4="NO",Valores!$C$43,Valores!$C$43/2)</f>
        <v>9997.6470000000008</v>
      </c>
      <c r="S125" s="125">
        <f>Valores!$C$20</f>
        <v>14046.02</v>
      </c>
      <c r="T125" s="125">
        <f t="shared" si="17"/>
        <v>14046.02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6950.64</v>
      </c>
      <c r="AA125" s="125">
        <f>Valores!$C$25</f>
        <v>623.77</v>
      </c>
      <c r="AB125" s="214">
        <v>0</v>
      </c>
      <c r="AC125" s="125">
        <f t="shared" si="12"/>
        <v>0</v>
      </c>
      <c r="AD125" s="125">
        <f>Valores!$C$26</f>
        <v>623.77</v>
      </c>
      <c r="AE125" s="192">
        <v>0</v>
      </c>
      <c r="AF125" s="125">
        <f>ROUND(AE125*Valores!$C$2,2)</f>
        <v>0</v>
      </c>
      <c r="AG125" s="125">
        <f>ROUND(IF($F$4="NO",Valores!$C$63,Valores!$C$63/2),2)</f>
        <v>7131.28</v>
      </c>
      <c r="AH125" s="125">
        <f t="shared" si="15"/>
        <v>154636.86699999997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-17010.055369999998</v>
      </c>
      <c r="AO125" s="125">
        <f>AH125*-Valores!$C$72</f>
        <v>0</v>
      </c>
      <c r="AP125" s="125">
        <f>AH125*Valores!$C$73</f>
        <v>-6958.6590149999984</v>
      </c>
      <c r="AQ125" s="125">
        <f>Valores!$C$100</f>
        <v>-554.86</v>
      </c>
      <c r="AR125" s="125">
        <f>IF($F$5=0,Valores!$C$101,(Valores!$C$101+$F$5*(Valores!$C$101)))</f>
        <v>-385</v>
      </c>
      <c r="AS125" s="125">
        <f t="shared" si="16"/>
        <v>129728.29261499997</v>
      </c>
      <c r="AT125" s="125">
        <f t="shared" si="10"/>
        <v>-17010.055369999998</v>
      </c>
      <c r="AU125" s="125">
        <f>AH125*Valores!$C$74</f>
        <v>-4175.195408999999</v>
      </c>
      <c r="AV125" s="125">
        <f>AH125*Valores!$C$75</f>
        <v>-463.91060099999993</v>
      </c>
      <c r="AW125" s="125">
        <f t="shared" si="14"/>
        <v>132987.70561999996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2148</v>
      </c>
      <c r="G126" s="192">
        <v>1590</v>
      </c>
      <c r="H126" s="125">
        <f>ROUND(G126*Valores!$C$2,2)</f>
        <v>47434.95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11043.99</v>
      </c>
      <c r="N126" s="125">
        <f t="shared" si="11"/>
        <v>0</v>
      </c>
      <c r="O126" s="125">
        <f>Valores!$C$16</f>
        <v>25779.88</v>
      </c>
      <c r="P126" s="125">
        <f>Valores!$D$5</f>
        <v>15250.78</v>
      </c>
      <c r="Q126" s="125">
        <f>Valores!$C$22</f>
        <v>13606.14</v>
      </c>
      <c r="R126" s="125">
        <f>IF($F$4="NO",Valores!$C$43,Valores!$C$43/2)</f>
        <v>9997.6470000000008</v>
      </c>
      <c r="S126" s="125">
        <f>Valores!$C$20</f>
        <v>14046.02</v>
      </c>
      <c r="T126" s="125">
        <f t="shared" si="17"/>
        <v>14046.02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6950.64</v>
      </c>
      <c r="AA126" s="125">
        <f>Valores!$C$25</f>
        <v>623.77</v>
      </c>
      <c r="AB126" s="214">
        <v>0</v>
      </c>
      <c r="AC126" s="125">
        <f t="shared" si="12"/>
        <v>0</v>
      </c>
      <c r="AD126" s="125">
        <f>Valores!$C$26</f>
        <v>623.77</v>
      </c>
      <c r="AE126" s="192">
        <v>94</v>
      </c>
      <c r="AF126" s="125">
        <f>ROUND(AE126*Valores!$C$2,2)</f>
        <v>2804.33</v>
      </c>
      <c r="AG126" s="125">
        <f>ROUND(IF($F$4="NO",Valores!$C$63,Valores!$C$63/2),2)</f>
        <v>7131.28</v>
      </c>
      <c r="AH126" s="125">
        <f t="shared" si="15"/>
        <v>157441.19699999996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-17318.531669999997</v>
      </c>
      <c r="AO126" s="125">
        <f>AH126*-Valores!$C$72</f>
        <v>0</v>
      </c>
      <c r="AP126" s="125">
        <f>AH126*Valores!$C$73</f>
        <v>-7084.8538649999982</v>
      </c>
      <c r="AQ126" s="125">
        <f>Valores!$C$100</f>
        <v>-554.86</v>
      </c>
      <c r="AR126" s="125">
        <f>IF($F$5=0,Valores!$C$101,(Valores!$C$101+$F$5*(Valores!$C$101)))</f>
        <v>-385</v>
      </c>
      <c r="AS126" s="125">
        <f t="shared" si="16"/>
        <v>132097.95146499996</v>
      </c>
      <c r="AT126" s="125">
        <f t="shared" si="10"/>
        <v>-17318.531669999997</v>
      </c>
      <c r="AU126" s="125">
        <f>AH126*Valores!$C$74</f>
        <v>-4250.9123189999991</v>
      </c>
      <c r="AV126" s="125">
        <f>AH126*Valores!$C$75</f>
        <v>-472.32359099999985</v>
      </c>
      <c r="AW126" s="125">
        <f t="shared" si="14"/>
        <v>135399.42941999997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2297.16</v>
      </c>
      <c r="G127" s="192">
        <v>2043</v>
      </c>
      <c r="H127" s="125">
        <f>ROUND(G127*Valores!$C$2,2)</f>
        <v>60949.43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13204.84</v>
      </c>
      <c r="N127" s="125">
        <f t="shared" si="11"/>
        <v>0</v>
      </c>
      <c r="O127" s="125">
        <f>Valores!$C$11</f>
        <v>26601.54</v>
      </c>
      <c r="P127" s="125">
        <f>Valores!$D$5</f>
        <v>15250.78</v>
      </c>
      <c r="Q127" s="125">
        <f>Valores!$C$22</f>
        <v>13606.14</v>
      </c>
      <c r="R127" s="125">
        <f>IF($F$4="NO",Valores!$C$44,Valores!$C$44/2)</f>
        <v>10594.584000000001</v>
      </c>
      <c r="S127" s="125">
        <f>Valores!$C$19</f>
        <v>14191.11</v>
      </c>
      <c r="T127" s="125">
        <f t="shared" si="17"/>
        <v>14191.11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6950.64</v>
      </c>
      <c r="AA127" s="125">
        <f>Valores!$C$25</f>
        <v>623.77</v>
      </c>
      <c r="AB127" s="214">
        <v>0</v>
      </c>
      <c r="AC127" s="125">
        <f t="shared" si="12"/>
        <v>0</v>
      </c>
      <c r="AD127" s="125">
        <f>Valores!$C$26</f>
        <v>623.77</v>
      </c>
      <c r="AE127" s="192">
        <v>0</v>
      </c>
      <c r="AF127" s="125">
        <f>ROUND(AE127*Valores!$C$2,2)</f>
        <v>0</v>
      </c>
      <c r="AG127" s="125">
        <f>ROUND(IF($F$4="NO",Valores!$C$63,Valores!$C$63/2),2)</f>
        <v>7131.28</v>
      </c>
      <c r="AH127" s="125">
        <f t="shared" si="15"/>
        <v>172025.04400000002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-18922.754840000001</v>
      </c>
      <c r="AO127" s="125">
        <f>AH127*-Valores!$C$72</f>
        <v>0</v>
      </c>
      <c r="AP127" s="125">
        <f>AH127*Valores!$C$73</f>
        <v>-7741.1269800000009</v>
      </c>
      <c r="AQ127" s="125">
        <f>Valores!$C$100</f>
        <v>-554.86</v>
      </c>
      <c r="AR127" s="125">
        <f>IF($F$5=0,Valores!$C$101,(Valores!$C$101+$F$5*(Valores!$C$101)))</f>
        <v>-385</v>
      </c>
      <c r="AS127" s="125">
        <f t="shared" si="16"/>
        <v>144421.30218000003</v>
      </c>
      <c r="AT127" s="125">
        <f t="shared" si="10"/>
        <v>-18922.754840000001</v>
      </c>
      <c r="AU127" s="125">
        <f>AH127*Valores!$C$74</f>
        <v>-4644.6761880000004</v>
      </c>
      <c r="AV127" s="125">
        <f>AH127*Valores!$C$75</f>
        <v>-516.07513200000005</v>
      </c>
      <c r="AW127" s="125">
        <f t="shared" si="14"/>
        <v>147941.53784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1819.83</v>
      </c>
      <c r="G128" s="192">
        <v>1217</v>
      </c>
      <c r="H128" s="125">
        <f>ROUND(G128*Valores!$C$2,2)</f>
        <v>36307.129999999997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9347.36</v>
      </c>
      <c r="N128" s="125">
        <f t="shared" si="11"/>
        <v>0</v>
      </c>
      <c r="O128" s="125">
        <f>Valores!$C$16</f>
        <v>25779.88</v>
      </c>
      <c r="P128" s="125">
        <f>Valores!$D$5</f>
        <v>15250.78</v>
      </c>
      <c r="Q128" s="125">
        <f>Valores!$C$22</f>
        <v>13606.14</v>
      </c>
      <c r="R128" s="125">
        <f>IF($F$4="NO",Valores!$C$43,Valores!$C$43/2)</f>
        <v>9997.6470000000008</v>
      </c>
      <c r="S128" s="125">
        <f>Valores!$C$19</f>
        <v>14191.11</v>
      </c>
      <c r="T128" s="125">
        <f t="shared" si="17"/>
        <v>14191.11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6950.64</v>
      </c>
      <c r="AA128" s="125">
        <f>Valores!$C$25</f>
        <v>623.77</v>
      </c>
      <c r="AB128" s="214">
        <v>0</v>
      </c>
      <c r="AC128" s="125">
        <f t="shared" si="12"/>
        <v>0</v>
      </c>
      <c r="AD128" s="125">
        <f>Valores!$C$26</f>
        <v>623.77</v>
      </c>
      <c r="AE128" s="192">
        <v>0</v>
      </c>
      <c r="AF128" s="125">
        <f>ROUND(AE128*Valores!$C$2,2)</f>
        <v>0</v>
      </c>
      <c r="AG128" s="125">
        <f>ROUND(IF($F$4="NO",Valores!$C$63,Valores!$C$63/2),2)</f>
        <v>7131.28</v>
      </c>
      <c r="AH128" s="125">
        <f t="shared" si="15"/>
        <v>141629.33699999997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-15579.227069999997</v>
      </c>
      <c r="AO128" s="125">
        <f>AH128*-Valores!$C$72</f>
        <v>0</v>
      </c>
      <c r="AP128" s="125">
        <f>AH128*Valores!$C$73</f>
        <v>-6373.3201649999983</v>
      </c>
      <c r="AQ128" s="125">
        <f>Valores!$C$100</f>
        <v>-554.86</v>
      </c>
      <c r="AR128" s="125">
        <f>IF($F$5=0,Valores!$C$101,(Valores!$C$101+$F$5*(Valores!$C$101)))</f>
        <v>-385</v>
      </c>
      <c r="AS128" s="125">
        <f t="shared" si="16"/>
        <v>118736.92976499998</v>
      </c>
      <c r="AT128" s="125">
        <f t="shared" si="10"/>
        <v>-15579.227069999997</v>
      </c>
      <c r="AU128" s="125">
        <f>AH128*Valores!$C$74</f>
        <v>-3823.9920989999991</v>
      </c>
      <c r="AV128" s="125">
        <f>AH128*Valores!$C$75</f>
        <v>-424.88801099999989</v>
      </c>
      <c r="AW128" s="125">
        <f t="shared" si="14"/>
        <v>121801.22981999998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2148</v>
      </c>
      <c r="G129" s="192">
        <v>1206</v>
      </c>
      <c r="H129" s="125">
        <f>ROUND(G129*Valores!$C$2,2)</f>
        <v>35978.959999999999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9347.36</v>
      </c>
      <c r="N129" s="125">
        <f t="shared" si="11"/>
        <v>0</v>
      </c>
      <c r="O129" s="125">
        <f>Valores!$C$16</f>
        <v>25779.88</v>
      </c>
      <c r="P129" s="125">
        <f>Valores!$D$5</f>
        <v>15250.78</v>
      </c>
      <c r="Q129" s="125">
        <f>Valores!$C$22</f>
        <v>13606.14</v>
      </c>
      <c r="R129" s="125">
        <f>IF($F$4="NO",Valores!$C$43,Valores!$C$43/2)</f>
        <v>9997.6470000000008</v>
      </c>
      <c r="S129" s="125">
        <f>Valores!$C$19</f>
        <v>14191.11</v>
      </c>
      <c r="T129" s="125">
        <f t="shared" si="17"/>
        <v>14191.11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6950.64</v>
      </c>
      <c r="AA129" s="125">
        <f>Valores!$C$25</f>
        <v>623.77</v>
      </c>
      <c r="AB129" s="214">
        <v>0</v>
      </c>
      <c r="AC129" s="125">
        <f t="shared" si="12"/>
        <v>0</v>
      </c>
      <c r="AD129" s="125">
        <f>Valores!$C$26</f>
        <v>623.77</v>
      </c>
      <c r="AE129" s="192">
        <v>94</v>
      </c>
      <c r="AF129" s="125">
        <f>ROUND(AE129*Valores!$C$2,2)</f>
        <v>2804.33</v>
      </c>
      <c r="AG129" s="125">
        <f>ROUND(IF($F$4="NO",Valores!$C$63,Valores!$C$63/2),2)</f>
        <v>7131.28</v>
      </c>
      <c r="AH129" s="125">
        <f t="shared" si="15"/>
        <v>144433.66699999996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-15887.703369999996</v>
      </c>
      <c r="AO129" s="125">
        <f>AH129*-Valores!$C$72</f>
        <v>0</v>
      </c>
      <c r="AP129" s="125">
        <f>AH129*Valores!$C$73</f>
        <v>-6499.5150149999981</v>
      </c>
      <c r="AQ129" s="125">
        <f>Valores!$C$100</f>
        <v>-554.86</v>
      </c>
      <c r="AR129" s="125">
        <f>IF($F$5=0,Valores!$C$101,(Valores!$C$101+$F$5*(Valores!$C$101)))</f>
        <v>-385</v>
      </c>
      <c r="AS129" s="125">
        <f t="shared" si="16"/>
        <v>121106.58861499996</v>
      </c>
      <c r="AT129" s="125">
        <f t="shared" si="10"/>
        <v>-15887.703369999996</v>
      </c>
      <c r="AU129" s="125">
        <f>AH129*Valores!$C$74</f>
        <v>-3899.7090089999988</v>
      </c>
      <c r="AV129" s="125">
        <f>AH129*Valores!$C$75</f>
        <v>-433.30100099999987</v>
      </c>
      <c r="AW129" s="125">
        <f t="shared" si="14"/>
        <v>124212.95361999996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1819.83</v>
      </c>
      <c r="G130" s="192">
        <v>1217</v>
      </c>
      <c r="H130" s="125">
        <f>ROUND(G130*Valores!$C$2,2)</f>
        <v>36307.129999999997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9325.59</v>
      </c>
      <c r="N130" s="125">
        <f t="shared" si="11"/>
        <v>0</v>
      </c>
      <c r="O130" s="125">
        <f>Valores!$C$16</f>
        <v>25779.88</v>
      </c>
      <c r="P130" s="125">
        <f>Valores!$D$5</f>
        <v>15250.78</v>
      </c>
      <c r="Q130" s="125">
        <v>0</v>
      </c>
      <c r="R130" s="125">
        <f>IF($F$4="NO",Valores!$C$43,Valores!$C$43/2)</f>
        <v>9997.6470000000008</v>
      </c>
      <c r="S130" s="125">
        <f>Valores!$C$20</f>
        <v>14046.02</v>
      </c>
      <c r="T130" s="125">
        <f t="shared" si="17"/>
        <v>14046.02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6950.64</v>
      </c>
      <c r="AA130" s="125">
        <f>Valores!$C$25</f>
        <v>623.77</v>
      </c>
      <c r="AB130" s="214">
        <v>0</v>
      </c>
      <c r="AC130" s="125">
        <f t="shared" si="12"/>
        <v>0</v>
      </c>
      <c r="AD130" s="125">
        <f>Valores!$C$26</f>
        <v>623.77</v>
      </c>
      <c r="AE130" s="192">
        <v>0</v>
      </c>
      <c r="AF130" s="125">
        <f>ROUND(AE130*Valores!$C$2,2)</f>
        <v>0</v>
      </c>
      <c r="AG130" s="125">
        <f>ROUND(IF($F$4="NO",Valores!$C$63,Valores!$C$63/2),2)</f>
        <v>7131.28</v>
      </c>
      <c r="AH130" s="125">
        <f t="shared" si="15"/>
        <v>127856.33700000001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-14064.197070000002</v>
      </c>
      <c r="AO130" s="125">
        <f>AH130*-Valores!$C$72</f>
        <v>0</v>
      </c>
      <c r="AP130" s="125">
        <f>AH130*Valores!$C$73</f>
        <v>-5753.5351650000002</v>
      </c>
      <c r="AQ130" s="125">
        <f>Valores!$C$100</f>
        <v>-554.86</v>
      </c>
      <c r="AR130" s="125">
        <f>IF($F$5=0,Valores!$C$101,(Valores!$C$101+$F$5*(Valores!$C$101)))</f>
        <v>-385</v>
      </c>
      <c r="AS130" s="125">
        <f t="shared" si="16"/>
        <v>107098.74476500001</v>
      </c>
      <c r="AT130" s="125">
        <f t="shared" si="10"/>
        <v>-14064.197070000002</v>
      </c>
      <c r="AU130" s="125">
        <f>AH130*Valores!$C$74</f>
        <v>-3452.1210990000004</v>
      </c>
      <c r="AV130" s="125">
        <f>AH130*Valores!$C$75</f>
        <v>-383.56901100000005</v>
      </c>
      <c r="AW130" s="125">
        <f t="shared" si="14"/>
        <v>109956.44982000001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38126.959999999999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9415.1299999999992</v>
      </c>
      <c r="N131" s="125">
        <f t="shared" si="11"/>
        <v>0</v>
      </c>
      <c r="O131" s="125">
        <f>Valores!$C$16</f>
        <v>25779.88</v>
      </c>
      <c r="P131" s="125">
        <f>Valores!$D$5</f>
        <v>15250.78</v>
      </c>
      <c r="Q131" s="125">
        <f>Valores!$C$22</f>
        <v>13606.14</v>
      </c>
      <c r="R131" s="125">
        <f>IF($F$4="NO",Valores!$C$44,Valores!$C$44/2)</f>
        <v>10594.584000000001</v>
      </c>
      <c r="S131" s="125">
        <f>Valores!$C$20</f>
        <v>14046.02</v>
      </c>
      <c r="T131" s="125">
        <f t="shared" si="17"/>
        <v>14046.02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6950.64</v>
      </c>
      <c r="AA131" s="125">
        <f>Valores!$C$25</f>
        <v>623.77</v>
      </c>
      <c r="AB131" s="214">
        <v>0</v>
      </c>
      <c r="AC131" s="125">
        <f t="shared" si="12"/>
        <v>0</v>
      </c>
      <c r="AD131" s="125">
        <f>Valores!$C$26</f>
        <v>623.77</v>
      </c>
      <c r="AE131" s="192">
        <v>0</v>
      </c>
      <c r="AF131" s="125">
        <f>ROUND(AE131*Valores!$C$2,2)</f>
        <v>0</v>
      </c>
      <c r="AG131" s="125">
        <f>ROUND(IF($F$4="NO",Valores!$C$63,Valores!$C$63/2),2)</f>
        <v>7131.28</v>
      </c>
      <c r="AH131" s="125">
        <f t="shared" si="15"/>
        <v>142148.954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-15636.38494</v>
      </c>
      <c r="AO131" s="125">
        <f>AH131*-Valores!$C$72</f>
        <v>0</v>
      </c>
      <c r="AP131" s="125">
        <f>AH131*Valores!$C$73</f>
        <v>-6396.7029299999995</v>
      </c>
      <c r="AQ131" s="125">
        <f>Valores!$C$100</f>
        <v>-554.86</v>
      </c>
      <c r="AR131" s="125">
        <f>IF($F$5=0,Valores!$C$101,(Valores!$C$101+$F$5*(Valores!$C$101)))</f>
        <v>-385</v>
      </c>
      <c r="AS131" s="125">
        <f t="shared" si="16"/>
        <v>119176.00612999999</v>
      </c>
      <c r="AT131" s="125">
        <f t="shared" si="10"/>
        <v>-15636.38494</v>
      </c>
      <c r="AU131" s="125">
        <f>AH131*Valores!$C$74</f>
        <v>-3838.0217579999999</v>
      </c>
      <c r="AV131" s="125">
        <f>AH131*Valores!$C$75</f>
        <v>-426.44686200000001</v>
      </c>
      <c r="AW131" s="125">
        <f t="shared" si="14"/>
        <v>122248.10043999999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38126.959999999999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9436.9</v>
      </c>
      <c r="N132" s="125">
        <f t="shared" si="11"/>
        <v>0</v>
      </c>
      <c r="O132" s="125">
        <f>Valores!$C$16</f>
        <v>25779.88</v>
      </c>
      <c r="P132" s="125">
        <f>Valores!$D$5</f>
        <v>15250.78</v>
      </c>
      <c r="Q132" s="125">
        <f>Valores!$C$22</f>
        <v>13606.14</v>
      </c>
      <c r="R132" s="125">
        <f>IF($F$4="NO",Valores!$C$44,Valores!$C$44/2)</f>
        <v>10594.584000000001</v>
      </c>
      <c r="S132" s="125">
        <f>Valores!$C$19</f>
        <v>14191.11</v>
      </c>
      <c r="T132" s="125">
        <f t="shared" si="17"/>
        <v>14191.11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6950.64</v>
      </c>
      <c r="AA132" s="125">
        <f>Valores!$C$25</f>
        <v>623.77</v>
      </c>
      <c r="AB132" s="214">
        <v>0</v>
      </c>
      <c r="AC132" s="125">
        <f t="shared" si="12"/>
        <v>0</v>
      </c>
      <c r="AD132" s="125">
        <f>Valores!$C$26</f>
        <v>623.77</v>
      </c>
      <c r="AE132" s="192">
        <v>94</v>
      </c>
      <c r="AF132" s="125">
        <f>ROUND(AE132*Valores!$C$2,2)</f>
        <v>2804.33</v>
      </c>
      <c r="AG132" s="125">
        <f>ROUND(IF($F$4="NO",Valores!$C$63,Valores!$C$63/2),2)</f>
        <v>7131.28</v>
      </c>
      <c r="AH132" s="125">
        <f t="shared" si="15"/>
        <v>145120.14399999997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-15963.215839999997</v>
      </c>
      <c r="AO132" s="125">
        <f>AH132*-Valores!$C$72</f>
        <v>0</v>
      </c>
      <c r="AP132" s="125">
        <f>AH132*Valores!$C$73</f>
        <v>-6530.4064799999987</v>
      </c>
      <c r="AQ132" s="125">
        <f>Valores!$C$100</f>
        <v>-554.86</v>
      </c>
      <c r="AR132" s="125">
        <f>IF($F$5=0,Valores!$C$101,(Valores!$C$101+$F$5*(Valores!$C$101)))</f>
        <v>-385</v>
      </c>
      <c r="AS132" s="125">
        <f t="shared" si="16"/>
        <v>121686.66167999998</v>
      </c>
      <c r="AT132" s="125">
        <f t="shared" si="10"/>
        <v>-15963.215839999997</v>
      </c>
      <c r="AU132" s="125">
        <f>AH132*Valores!$C$74</f>
        <v>-3918.2438879999991</v>
      </c>
      <c r="AV132" s="125">
        <f>AH132*Valores!$C$75</f>
        <v>-435.36043199999995</v>
      </c>
      <c r="AW132" s="125">
        <f t="shared" si="14"/>
        <v>124803.32383999997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27923.97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7795.15</v>
      </c>
      <c r="N133" s="125">
        <f t="shared" si="11"/>
        <v>0</v>
      </c>
      <c r="O133" s="125">
        <f>Valores!$C$16</f>
        <v>25779.88</v>
      </c>
      <c r="P133" s="125">
        <f>Valores!$D$5</f>
        <v>15250.78</v>
      </c>
      <c r="Q133" s="125">
        <f>Valores!$C$23</f>
        <v>12663.7</v>
      </c>
      <c r="R133" s="125">
        <f>IF($F$4="NO",Valores!$C$43,Valores!$C$43/2)</f>
        <v>9997.6470000000008</v>
      </c>
      <c r="S133" s="125">
        <f>Valores!$C$20</f>
        <v>14046.02</v>
      </c>
      <c r="T133" s="125">
        <f t="shared" si="17"/>
        <v>14046.02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6950.64</v>
      </c>
      <c r="AA133" s="125">
        <f>Valores!$C$25</f>
        <v>623.77</v>
      </c>
      <c r="AB133" s="214">
        <v>0</v>
      </c>
      <c r="AC133" s="125">
        <f t="shared" si="12"/>
        <v>0</v>
      </c>
      <c r="AD133" s="125">
        <f>Valores!$C$26</f>
        <v>623.77</v>
      </c>
      <c r="AE133" s="192">
        <v>94</v>
      </c>
      <c r="AF133" s="125">
        <f>ROUND(AE133*Valores!$C$2,2)</f>
        <v>2804.33</v>
      </c>
      <c r="AG133" s="125">
        <f>ROUND(IF($F$4="NO",Valores!$C$63,Valores!$C$63/2),2)</f>
        <v>7131.28</v>
      </c>
      <c r="AH133" s="125">
        <f t="shared" si="15"/>
        <v>131590.93700000001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-14475.003070000001</v>
      </c>
      <c r="AO133" s="125">
        <f>AH133*-Valores!$C$72</f>
        <v>0</v>
      </c>
      <c r="AP133" s="125">
        <f>AH133*Valores!$C$73</f>
        <v>-5921.592165</v>
      </c>
      <c r="AQ133" s="125">
        <f>Valores!$C$100</f>
        <v>-554.86</v>
      </c>
      <c r="AR133" s="125">
        <f>IF($F$5=0,Valores!$C$101,(Valores!$C$101+$F$5*(Valores!$C$101)))</f>
        <v>-385</v>
      </c>
      <c r="AS133" s="125">
        <f t="shared" si="16"/>
        <v>110254.481765</v>
      </c>
      <c r="AT133" s="125">
        <f t="shared" si="10"/>
        <v>-14475.003070000001</v>
      </c>
      <c r="AU133" s="125">
        <f>AH133*Valores!$C$74</f>
        <v>-3552.9552990000002</v>
      </c>
      <c r="AV133" s="125">
        <f>AH133*Valores!$C$75</f>
        <v>-394.77281100000005</v>
      </c>
      <c r="AW133" s="125">
        <f t="shared" si="14"/>
        <v>113168.20582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38126.959999999999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9325.59</v>
      </c>
      <c r="N134" s="125">
        <f t="shared" si="11"/>
        <v>0</v>
      </c>
      <c r="O134" s="125">
        <f>Valores!$C$8</f>
        <v>32836.379999999997</v>
      </c>
      <c r="P134" s="125">
        <f>Valores!$D$5</f>
        <v>15250.78</v>
      </c>
      <c r="Q134" s="125">
        <v>0</v>
      </c>
      <c r="R134" s="125">
        <f>IF($F$4="NO",Valores!$C$43,Valores!$C$43/2)</f>
        <v>9997.6470000000008</v>
      </c>
      <c r="S134" s="125">
        <f>Valores!$C$20</f>
        <v>14046.02</v>
      </c>
      <c r="T134" s="125">
        <f t="shared" si="17"/>
        <v>14046.02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6950.64</v>
      </c>
      <c r="AA134" s="125">
        <f>Valores!$C$25</f>
        <v>623.77</v>
      </c>
      <c r="AB134" s="214">
        <v>0</v>
      </c>
      <c r="AC134" s="125">
        <f t="shared" si="12"/>
        <v>0</v>
      </c>
      <c r="AD134" s="125">
        <f>Valores!$C$26</f>
        <v>623.77</v>
      </c>
      <c r="AE134" s="192">
        <v>94</v>
      </c>
      <c r="AF134" s="125">
        <f>ROUND(AE134*Valores!$C$2,2)</f>
        <v>2804.33</v>
      </c>
      <c r="AG134" s="125">
        <f>ROUND(IF($F$4="NO",Valores!$C$63,Valores!$C$63/2),2)</f>
        <v>7131.28</v>
      </c>
      <c r="AH134" s="125">
        <f t="shared" si="15"/>
        <v>137717.16700000002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-15148.888370000002</v>
      </c>
      <c r="AO134" s="125">
        <f>AH134*-Valores!$C$72</f>
        <v>0</v>
      </c>
      <c r="AP134" s="125">
        <f>AH134*Valores!$C$73</f>
        <v>-6197.2725150000006</v>
      </c>
      <c r="AQ134" s="125">
        <f>Valores!$C$100</f>
        <v>-554.86</v>
      </c>
      <c r="AR134" s="125">
        <f>IF($F$5=0,Valores!$C$101,(Valores!$C$101+$F$5*(Valores!$C$101)))</f>
        <v>-385</v>
      </c>
      <c r="AS134" s="125">
        <f t="shared" si="16"/>
        <v>115431.14611500001</v>
      </c>
      <c r="AT134" s="125">
        <f t="shared" ref="AT134:AT196" si="18">AN134</f>
        <v>-15148.888370000002</v>
      </c>
      <c r="AU134" s="125">
        <f>AH134*Valores!$C$74</f>
        <v>-3718.3635090000002</v>
      </c>
      <c r="AV134" s="125">
        <f>AH134*Valores!$C$75</f>
        <v>-413.15150100000005</v>
      </c>
      <c r="AW134" s="125">
        <f t="shared" si="14"/>
        <v>118436.76362000001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38126.959999999999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9436.9</v>
      </c>
      <c r="N135" s="125">
        <f t="shared" si="11"/>
        <v>0</v>
      </c>
      <c r="O135" s="125">
        <f>Valores!$C$8</f>
        <v>32836.379999999997</v>
      </c>
      <c r="P135" s="125">
        <f>Valores!$D$5</f>
        <v>15250.78</v>
      </c>
      <c r="Q135" s="125">
        <f>Valores!$C$22</f>
        <v>13606.14</v>
      </c>
      <c r="R135" s="125">
        <f>IF($F$4="NO",Valores!$C$44,Valores!$C$44/2)</f>
        <v>10594.584000000001</v>
      </c>
      <c r="S135" s="125">
        <f>Valores!$C$19</f>
        <v>14191.11</v>
      </c>
      <c r="T135" s="125">
        <f t="shared" si="17"/>
        <v>14191.11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6950.64</v>
      </c>
      <c r="AA135" s="125">
        <f>Valores!$C$25</f>
        <v>623.77</v>
      </c>
      <c r="AB135" s="214">
        <v>0</v>
      </c>
      <c r="AC135" s="125">
        <f t="shared" si="12"/>
        <v>0</v>
      </c>
      <c r="AD135" s="125">
        <f>Valores!$C$26</f>
        <v>623.77</v>
      </c>
      <c r="AE135" s="192">
        <v>0</v>
      </c>
      <c r="AF135" s="125">
        <f>ROUND(AE135*Valores!$C$2,2)</f>
        <v>0</v>
      </c>
      <c r="AG135" s="125">
        <f>ROUND(IF($F$4="NO",Valores!$C$63,Valores!$C$63/2),2)</f>
        <v>7131.28</v>
      </c>
      <c r="AH135" s="125">
        <f t="shared" si="15"/>
        <v>149372.31399999998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-16430.954539999999</v>
      </c>
      <c r="AO135" s="125">
        <f>AH135*-Valores!$C$72</f>
        <v>0</v>
      </c>
      <c r="AP135" s="125">
        <f>AH135*Valores!$C$73</f>
        <v>-6721.7541299999993</v>
      </c>
      <c r="AQ135" s="125">
        <f>Valores!$C$100</f>
        <v>-554.86</v>
      </c>
      <c r="AR135" s="125">
        <f>IF($F$5=0,Valores!$C$101,(Valores!$C$101+$F$5*(Valores!$C$101)))</f>
        <v>-385</v>
      </c>
      <c r="AS135" s="125">
        <f t="shared" si="16"/>
        <v>125279.74532999998</v>
      </c>
      <c r="AT135" s="125">
        <f t="shared" si="18"/>
        <v>-16430.954539999999</v>
      </c>
      <c r="AU135" s="125">
        <f>AH135*Valores!$C$74</f>
        <v>-4033.0524779999996</v>
      </c>
      <c r="AV135" s="125">
        <f>AH135*Valores!$C$75</f>
        <v>-448.11694199999994</v>
      </c>
      <c r="AW135" s="125">
        <f t="shared" si="14"/>
        <v>128460.19003999999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38126.959999999999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9436.9</v>
      </c>
      <c r="N136" s="125">
        <f t="shared" ref="N136:N199" si="19">ROUND(SUM(F136,H136,J136,L136,X136,R136)*$H$2,2)</f>
        <v>0</v>
      </c>
      <c r="O136" s="125">
        <f>Valores!$C$8</f>
        <v>32836.379999999997</v>
      </c>
      <c r="P136" s="125">
        <f>Valores!$D$5</f>
        <v>15250.78</v>
      </c>
      <c r="Q136" s="125">
        <f>Valores!$C$22</f>
        <v>13606.14</v>
      </c>
      <c r="R136" s="125">
        <f>IF($F$4="NO",Valores!$C$44,Valores!$C$44/2)</f>
        <v>10594.584000000001</v>
      </c>
      <c r="S136" s="125">
        <f>Valores!$C$19</f>
        <v>14191.11</v>
      </c>
      <c r="T136" s="125">
        <f t="shared" si="17"/>
        <v>14191.11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6950.64</v>
      </c>
      <c r="AA136" s="125">
        <f>Valores!$C$25</f>
        <v>623.77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623.77</v>
      </c>
      <c r="AE136" s="192">
        <v>0</v>
      </c>
      <c r="AF136" s="125">
        <f>ROUND(AE136*Valores!$C$2,2)</f>
        <v>0</v>
      </c>
      <c r="AG136" s="125">
        <f>ROUND(IF($F$4="NO",Valores!$C$63,Valores!$C$63/2),2)</f>
        <v>7131.28</v>
      </c>
      <c r="AH136" s="125">
        <f t="shared" si="15"/>
        <v>149372.31399999998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-16430.954539999999</v>
      </c>
      <c r="AO136" s="125">
        <f>AH136*-Valores!$C$72</f>
        <v>0</v>
      </c>
      <c r="AP136" s="125">
        <f>AH136*Valores!$C$73</f>
        <v>-6721.7541299999993</v>
      </c>
      <c r="AQ136" s="125">
        <f>Valores!$C$100</f>
        <v>-554.86</v>
      </c>
      <c r="AR136" s="125">
        <f>IF($F$5=0,Valores!$C$101,(Valores!$C$101+$F$5*(Valores!$C$101)))</f>
        <v>-385</v>
      </c>
      <c r="AS136" s="125">
        <f t="shared" si="16"/>
        <v>125279.74532999998</v>
      </c>
      <c r="AT136" s="125">
        <f t="shared" si="18"/>
        <v>-16430.954539999999</v>
      </c>
      <c r="AU136" s="125">
        <f>AH136*Valores!$C$74</f>
        <v>-4033.0524779999996</v>
      </c>
      <c r="AV136" s="125">
        <f>AH136*Valores!$C$75</f>
        <v>-448.11694199999994</v>
      </c>
      <c r="AW136" s="125">
        <f t="shared" ref="AW136:AW199" si="22">AH136+AM136+SUM(AT136:AV136)</f>
        <v>128460.19003999999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38126.959999999999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9436.9</v>
      </c>
      <c r="N137" s="125">
        <f t="shared" si="19"/>
        <v>0</v>
      </c>
      <c r="O137" s="125">
        <f>Valores!$C$16</f>
        <v>25779.88</v>
      </c>
      <c r="P137" s="125">
        <f>Valores!$D$5</f>
        <v>15250.78</v>
      </c>
      <c r="Q137" s="125">
        <v>0</v>
      </c>
      <c r="R137" s="125">
        <f>IF($F$4="NO",Valores!$C$44,Valores!$C$44/2)</f>
        <v>10594.584000000001</v>
      </c>
      <c r="S137" s="125">
        <f>Valores!$C$19</f>
        <v>14191.11</v>
      </c>
      <c r="T137" s="125">
        <f t="shared" si="17"/>
        <v>14191.11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6950.64</v>
      </c>
      <c r="AA137" s="125">
        <f>Valores!$C$25</f>
        <v>623.77</v>
      </c>
      <c r="AB137" s="214">
        <v>0</v>
      </c>
      <c r="AC137" s="125">
        <f t="shared" si="20"/>
        <v>0</v>
      </c>
      <c r="AD137" s="125">
        <f>Valores!$C$26</f>
        <v>623.77</v>
      </c>
      <c r="AE137" s="192">
        <v>0</v>
      </c>
      <c r="AF137" s="125">
        <f>ROUND(AE137*Valores!$C$2,2)</f>
        <v>0</v>
      </c>
      <c r="AG137" s="125">
        <f>ROUND(IF($F$4="NO",Valores!$C$63,Valores!$C$63/2),2)</f>
        <v>7131.28</v>
      </c>
      <c r="AH137" s="125">
        <f t="shared" ref="AH137:AH200" si="23">SUM(F137,H137,J137,L137,M137,N137,O137,P137,Q137,R137,T137,U137,V137,X137,Y137,Z137,AA137,AC137,AD137,AF137,AG137)</f>
        <v>128709.67400000001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-14158.064140000002</v>
      </c>
      <c r="AO137" s="125">
        <f>AH137*-Valores!$C$72</f>
        <v>0</v>
      </c>
      <c r="AP137" s="125">
        <f>AH137*Valores!$C$73</f>
        <v>-5791.9353300000002</v>
      </c>
      <c r="AQ137" s="125">
        <f>Valores!$C$100</f>
        <v>-554.86</v>
      </c>
      <c r="AR137" s="125">
        <f>IF($F$5=0,Valores!$C$101,(Valores!$C$101+$F$5*(Valores!$C$101)))</f>
        <v>-385</v>
      </c>
      <c r="AS137" s="125">
        <f t="shared" ref="AS137:AS200" si="24">AH137+SUM(AM137:AR137)</f>
        <v>107819.81453</v>
      </c>
      <c r="AT137" s="125">
        <f t="shared" si="18"/>
        <v>-14158.064140000002</v>
      </c>
      <c r="AU137" s="125">
        <f>AH137*Valores!$C$74</f>
        <v>-3475.1611980000002</v>
      </c>
      <c r="AV137" s="125">
        <f>AH137*Valores!$C$75</f>
        <v>-386.12902200000008</v>
      </c>
      <c r="AW137" s="125">
        <f t="shared" si="22"/>
        <v>110690.31964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18377.310000000001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6474.45</v>
      </c>
      <c r="N138" s="125">
        <f t="shared" si="19"/>
        <v>0</v>
      </c>
      <c r="O138" s="125">
        <f>Valores!$C$8</f>
        <v>32836.379999999997</v>
      </c>
      <c r="P138" s="125">
        <f>Valores!$D$5</f>
        <v>15250.78</v>
      </c>
      <c r="Q138" s="125">
        <f>Valores!$C$22</f>
        <v>13606.14</v>
      </c>
      <c r="R138" s="125">
        <f>IF($F$4="NO",Valores!$C$44,Valores!$C$44/2)</f>
        <v>10594.584000000001</v>
      </c>
      <c r="S138" s="125">
        <f>Valores!$C$19</f>
        <v>14191.11</v>
      </c>
      <c r="T138" s="125">
        <f t="shared" si="17"/>
        <v>14191.11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6950.64</v>
      </c>
      <c r="AA138" s="125">
        <f>Valores!$C$25</f>
        <v>623.77</v>
      </c>
      <c r="AB138" s="214">
        <v>0</v>
      </c>
      <c r="AC138" s="125">
        <f t="shared" si="20"/>
        <v>0</v>
      </c>
      <c r="AD138" s="125">
        <f>Valores!$C$26</f>
        <v>623.77</v>
      </c>
      <c r="AE138" s="192">
        <v>0</v>
      </c>
      <c r="AF138" s="125">
        <f>ROUND(AE138*Valores!$C$2,2)</f>
        <v>0</v>
      </c>
      <c r="AG138" s="125">
        <f>ROUND(IF($F$4="NO",Valores!$C$63,Valores!$C$63/2),2)</f>
        <v>7131.28</v>
      </c>
      <c r="AH138" s="125">
        <f t="shared" si="23"/>
        <v>126660.21400000001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-13932.623540000001</v>
      </c>
      <c r="AO138" s="125">
        <f>AH138*-Valores!$C$72</f>
        <v>0</v>
      </c>
      <c r="AP138" s="125">
        <f>AH138*Valores!$C$73</f>
        <v>-5699.7096300000003</v>
      </c>
      <c r="AQ138" s="125">
        <f>Valores!$C$100</f>
        <v>-554.86</v>
      </c>
      <c r="AR138" s="125">
        <f>IF($F$5=0,Valores!$C$101,(Valores!$C$101+$F$5*(Valores!$C$101)))</f>
        <v>-385</v>
      </c>
      <c r="AS138" s="125">
        <f t="shared" si="24"/>
        <v>106088.02083000001</v>
      </c>
      <c r="AT138" s="125">
        <f t="shared" si="18"/>
        <v>-13932.623540000001</v>
      </c>
      <c r="AU138" s="125">
        <f>AH138*Valores!$C$74</f>
        <v>-3419.8257780000004</v>
      </c>
      <c r="AV138" s="125">
        <f>AH138*Valores!$C$75</f>
        <v>-379.98064200000005</v>
      </c>
      <c r="AW138" s="125">
        <f t="shared" si="22"/>
        <v>108927.78404000001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38126.959999999999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9415.1299999999992</v>
      </c>
      <c r="N139" s="125">
        <f t="shared" si="19"/>
        <v>0</v>
      </c>
      <c r="O139" s="125">
        <f>Valores!$C$16</f>
        <v>25779.88</v>
      </c>
      <c r="P139" s="125">
        <f>Valores!$D$5</f>
        <v>15250.78</v>
      </c>
      <c r="Q139" s="125">
        <v>0</v>
      </c>
      <c r="R139" s="125">
        <f>IF($F$4="NO",Valores!$C$44,Valores!$C$44/2)</f>
        <v>10594.584000000001</v>
      </c>
      <c r="S139" s="125">
        <f>Valores!$C$20</f>
        <v>14046.02</v>
      </c>
      <c r="T139" s="125">
        <f t="shared" ref="T139:T202" si="25">ROUND(S139*(1+$H$2),2)</f>
        <v>14046.02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6950.64</v>
      </c>
      <c r="AA139" s="125">
        <f>Valores!$C$25</f>
        <v>623.77</v>
      </c>
      <c r="AB139" s="214">
        <v>0</v>
      </c>
      <c r="AC139" s="125">
        <f t="shared" si="20"/>
        <v>0</v>
      </c>
      <c r="AD139" s="125">
        <f>Valores!$C$26</f>
        <v>623.77</v>
      </c>
      <c r="AE139" s="192">
        <v>0</v>
      </c>
      <c r="AF139" s="125">
        <f>ROUND(AE139*Valores!$C$2,2)</f>
        <v>0</v>
      </c>
      <c r="AG139" s="125">
        <f>ROUND(IF($F$4="NO",Valores!$C$63,Valores!$C$63/2),2)</f>
        <v>7131.28</v>
      </c>
      <c r="AH139" s="125">
        <f t="shared" si="23"/>
        <v>128542.81400000001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-14139.709540000002</v>
      </c>
      <c r="AO139" s="125">
        <f>AH139*-Valores!$C$72</f>
        <v>0</v>
      </c>
      <c r="AP139" s="125">
        <f>AH139*Valores!$C$73</f>
        <v>-5784.4266299999999</v>
      </c>
      <c r="AQ139" s="125">
        <f>Valores!$C$100</f>
        <v>-554.86</v>
      </c>
      <c r="AR139" s="125">
        <f>IF($F$5=0,Valores!$C$101,(Valores!$C$101+$F$5*(Valores!$C$101)))</f>
        <v>-385</v>
      </c>
      <c r="AS139" s="125">
        <f t="shared" si="24"/>
        <v>107678.81783000001</v>
      </c>
      <c r="AT139" s="125">
        <f t="shared" si="18"/>
        <v>-14139.709540000002</v>
      </c>
      <c r="AU139" s="125">
        <f>AH139*Valores!$C$74</f>
        <v>-3470.6559780000002</v>
      </c>
      <c r="AV139" s="125">
        <f>AH139*Valores!$C$75</f>
        <v>-385.62844200000006</v>
      </c>
      <c r="AW139" s="125">
        <f t="shared" si="22"/>
        <v>110546.82004000001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59159.43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12591.77</v>
      </c>
      <c r="N140" s="125">
        <f t="shared" si="19"/>
        <v>0</v>
      </c>
      <c r="O140" s="125">
        <f>Valores!$C$8</f>
        <v>32836.379999999997</v>
      </c>
      <c r="P140" s="125">
        <f>Valores!$D$5</f>
        <v>15250.78</v>
      </c>
      <c r="Q140" s="125">
        <f>Valores!$C$22</f>
        <v>13606.14</v>
      </c>
      <c r="R140" s="125">
        <f>IF($F$4="NO",Valores!$C$44,Valores!$C$44/2)</f>
        <v>10594.584000000001</v>
      </c>
      <c r="S140" s="125">
        <f>Valores!$C$19</f>
        <v>14191.11</v>
      </c>
      <c r="T140" s="125">
        <f t="shared" si="25"/>
        <v>14191.11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6950.64</v>
      </c>
      <c r="AA140" s="125">
        <f>Valores!$C$25</f>
        <v>623.77</v>
      </c>
      <c r="AB140" s="214">
        <v>0</v>
      </c>
      <c r="AC140" s="125">
        <f t="shared" si="20"/>
        <v>0</v>
      </c>
      <c r="AD140" s="125">
        <f>Valores!$C$26</f>
        <v>623.77</v>
      </c>
      <c r="AE140" s="192">
        <v>94</v>
      </c>
      <c r="AF140" s="125">
        <f>ROUND(AE140*Valores!$C$2,2)</f>
        <v>2804.33</v>
      </c>
      <c r="AG140" s="125">
        <f>ROUND(IF($F$4="NO",Valores!$C$63,Valores!$C$63/2),2)</f>
        <v>7131.28</v>
      </c>
      <c r="AH140" s="125">
        <f t="shared" si="23"/>
        <v>176363.984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-19400.038239999998</v>
      </c>
      <c r="AO140" s="125">
        <f>AH140*-Valores!$C$72</f>
        <v>0</v>
      </c>
      <c r="AP140" s="125">
        <f>AH140*Valores!$C$73</f>
        <v>-7936.3792799999992</v>
      </c>
      <c r="AQ140" s="125">
        <f>Valores!$C$100</f>
        <v>-554.86</v>
      </c>
      <c r="AR140" s="125">
        <f>IF($F$5=0,Valores!$C$101,(Valores!$C$101+$F$5*(Valores!$C$101)))</f>
        <v>-385</v>
      </c>
      <c r="AS140" s="125">
        <f t="shared" si="24"/>
        <v>148087.70647999999</v>
      </c>
      <c r="AT140" s="125">
        <f t="shared" si="18"/>
        <v>-19400.038239999998</v>
      </c>
      <c r="AU140" s="125">
        <f>AH140*Valores!$C$74</f>
        <v>-4761.8275679999997</v>
      </c>
      <c r="AV140" s="125">
        <f>AH140*Valores!$C$75</f>
        <v>-529.09195199999999</v>
      </c>
      <c r="AW140" s="125">
        <f t="shared" si="22"/>
        <v>151673.02624000001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41110.29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9862.6299999999992</v>
      </c>
      <c r="N141" s="125">
        <f t="shared" si="19"/>
        <v>0</v>
      </c>
      <c r="O141" s="125">
        <f>Valores!$C$16</f>
        <v>25779.88</v>
      </c>
      <c r="P141" s="125">
        <f>Valores!$D$5</f>
        <v>15250.78</v>
      </c>
      <c r="Q141" s="125">
        <f>Valores!$C$22</f>
        <v>13606.14</v>
      </c>
      <c r="R141" s="125">
        <f>IF($F$4="NO",Valores!$C$44,Valores!$C$44/2)</f>
        <v>10594.584000000001</v>
      </c>
      <c r="S141" s="125">
        <f>Valores!$C$20</f>
        <v>14046.02</v>
      </c>
      <c r="T141" s="125">
        <f t="shared" si="25"/>
        <v>14046.02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6950.64</v>
      </c>
      <c r="AA141" s="125">
        <f>Valores!$C$25</f>
        <v>623.77</v>
      </c>
      <c r="AB141" s="214">
        <v>0</v>
      </c>
      <c r="AC141" s="125">
        <f t="shared" si="20"/>
        <v>0</v>
      </c>
      <c r="AD141" s="125">
        <f>Valores!$C$26</f>
        <v>623.77</v>
      </c>
      <c r="AE141" s="192">
        <v>0</v>
      </c>
      <c r="AF141" s="125">
        <f>ROUND(AE141*Valores!$C$2,2)</f>
        <v>0</v>
      </c>
      <c r="AG141" s="125">
        <f>ROUND(IF($F$4="NO",Valores!$C$63,Valores!$C$63/2),2)</f>
        <v>7131.28</v>
      </c>
      <c r="AH141" s="125">
        <f t="shared" si="23"/>
        <v>145579.78399999999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-16013.776239999999</v>
      </c>
      <c r="AO141" s="125">
        <f>AH141*-Valores!$C$72</f>
        <v>0</v>
      </c>
      <c r="AP141" s="125">
        <f>AH141*Valores!$C$73</f>
        <v>-6551.0902799999994</v>
      </c>
      <c r="AQ141" s="125">
        <f>Valores!$C$100</f>
        <v>-554.86</v>
      </c>
      <c r="AR141" s="125">
        <f>IF($F$5=0,Valores!$C$101,(Valores!$C$101+$F$5*(Valores!$C$101)))</f>
        <v>-385</v>
      </c>
      <c r="AS141" s="125">
        <f t="shared" si="24"/>
        <v>122075.05747999999</v>
      </c>
      <c r="AT141" s="125">
        <f t="shared" si="18"/>
        <v>-16013.776239999999</v>
      </c>
      <c r="AU141" s="125">
        <f>AH141*Valores!$C$74</f>
        <v>-3930.6541679999996</v>
      </c>
      <c r="AV141" s="125">
        <f>AH141*Valores!$C$75</f>
        <v>-436.73935199999994</v>
      </c>
      <c r="AW141" s="125">
        <f t="shared" si="22"/>
        <v>125198.61423999998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38126.959999999999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9436.9</v>
      </c>
      <c r="N142" s="125">
        <f t="shared" si="19"/>
        <v>0</v>
      </c>
      <c r="O142" s="125">
        <f>Valores!$C$16</f>
        <v>25779.88</v>
      </c>
      <c r="P142" s="125">
        <f>Valores!$D$5</f>
        <v>15250.78</v>
      </c>
      <c r="Q142" s="125">
        <f>Valores!$C$22</f>
        <v>13606.14</v>
      </c>
      <c r="R142" s="125">
        <f>IF($F$4="NO",Valores!$C$44,Valores!$C$44/2)</f>
        <v>10594.584000000001</v>
      </c>
      <c r="S142" s="125">
        <f>Valores!$C$19</f>
        <v>14191.11</v>
      </c>
      <c r="T142" s="125">
        <f t="shared" si="25"/>
        <v>14191.11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6950.64</v>
      </c>
      <c r="AA142" s="125">
        <f>Valores!$C$25</f>
        <v>623.77</v>
      </c>
      <c r="AB142" s="214">
        <v>0</v>
      </c>
      <c r="AC142" s="125">
        <f t="shared" si="20"/>
        <v>0</v>
      </c>
      <c r="AD142" s="125">
        <f>Valores!$C$26</f>
        <v>623.77</v>
      </c>
      <c r="AE142" s="192">
        <v>0</v>
      </c>
      <c r="AF142" s="125">
        <f>ROUND(AE142*Valores!$C$2,2)</f>
        <v>0</v>
      </c>
      <c r="AG142" s="125">
        <f>ROUND(IF($F$4="NO",Valores!$C$63,Valores!$C$63/2),2)</f>
        <v>7131.28</v>
      </c>
      <c r="AH142" s="125">
        <f t="shared" si="23"/>
        <v>142315.81399999998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-15654.739539999999</v>
      </c>
      <c r="AO142" s="125">
        <f>AH142*-Valores!$C$72</f>
        <v>0</v>
      </c>
      <c r="AP142" s="125">
        <f>AH142*Valores!$C$73</f>
        <v>-6404.2116299999989</v>
      </c>
      <c r="AQ142" s="125">
        <f>Valores!$C$100</f>
        <v>-554.86</v>
      </c>
      <c r="AR142" s="125">
        <f>IF($F$5=0,Valores!$C$101,(Valores!$C$101+$F$5*(Valores!$C$101)))</f>
        <v>-385</v>
      </c>
      <c r="AS142" s="125">
        <f t="shared" si="24"/>
        <v>119317.00282999998</v>
      </c>
      <c r="AT142" s="125">
        <f t="shared" si="18"/>
        <v>-15654.739539999999</v>
      </c>
      <c r="AU142" s="125">
        <f>AH142*Valores!$C$74</f>
        <v>-3842.5269779999994</v>
      </c>
      <c r="AV142" s="125">
        <f>AH142*Valores!$C$75</f>
        <v>-426.94744199999997</v>
      </c>
      <c r="AW142" s="125">
        <f t="shared" si="22"/>
        <v>122391.60003999999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38126.959999999999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9436.9</v>
      </c>
      <c r="N143" s="125">
        <f t="shared" si="19"/>
        <v>0</v>
      </c>
      <c r="O143" s="125">
        <f>Valores!$C$16</f>
        <v>25779.88</v>
      </c>
      <c r="P143" s="125">
        <f>Valores!$D$5</f>
        <v>15250.78</v>
      </c>
      <c r="Q143" s="125">
        <f>Valores!$C$22</f>
        <v>13606.14</v>
      </c>
      <c r="R143" s="125">
        <f>IF($F$4="NO",Valores!$C$44,Valores!$C$44/2)</f>
        <v>10594.584000000001</v>
      </c>
      <c r="S143" s="125">
        <f>Valores!$C$19</f>
        <v>14191.11</v>
      </c>
      <c r="T143" s="125">
        <f t="shared" si="25"/>
        <v>14191.11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6950.64</v>
      </c>
      <c r="AA143" s="125">
        <f>Valores!$C$25</f>
        <v>623.77</v>
      </c>
      <c r="AB143" s="214">
        <v>0</v>
      </c>
      <c r="AC143" s="125">
        <f t="shared" si="20"/>
        <v>0</v>
      </c>
      <c r="AD143" s="125">
        <f>Valores!$C$26</f>
        <v>623.77</v>
      </c>
      <c r="AE143" s="192">
        <v>0</v>
      </c>
      <c r="AF143" s="125">
        <f>ROUND(AE143*Valores!$C$2,2)</f>
        <v>0</v>
      </c>
      <c r="AG143" s="125">
        <f>ROUND(IF($F$4="NO",Valores!$C$63,Valores!$C$63/2),2)</f>
        <v>7131.28</v>
      </c>
      <c r="AH143" s="125">
        <f t="shared" si="23"/>
        <v>142315.81399999998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-15654.739539999999</v>
      </c>
      <c r="AO143" s="125">
        <f>AH143*-Valores!$C$72</f>
        <v>0</v>
      </c>
      <c r="AP143" s="125">
        <f>AH143*Valores!$C$73</f>
        <v>-6404.2116299999989</v>
      </c>
      <c r="AQ143" s="125">
        <f>Valores!$C$100</f>
        <v>-554.86</v>
      </c>
      <c r="AR143" s="125">
        <f>IF($F$5=0,Valores!$C$101,(Valores!$C$101+$F$5*(Valores!$C$101)))</f>
        <v>-385</v>
      </c>
      <c r="AS143" s="125">
        <f t="shared" si="24"/>
        <v>119317.00282999998</v>
      </c>
      <c r="AT143" s="125">
        <f t="shared" si="18"/>
        <v>-15654.739539999999</v>
      </c>
      <c r="AU143" s="125">
        <f>AH143*Valores!$C$74</f>
        <v>-3842.5269779999994</v>
      </c>
      <c r="AV143" s="125">
        <f>AH143*Valores!$C$75</f>
        <v>-426.94744199999997</v>
      </c>
      <c r="AW143" s="125">
        <f t="shared" si="22"/>
        <v>122391.60003999999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38126.959999999999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9436.9</v>
      </c>
      <c r="N144" s="125">
        <f t="shared" si="19"/>
        <v>0</v>
      </c>
      <c r="O144" s="125">
        <f>Valores!$C$16</f>
        <v>25779.88</v>
      </c>
      <c r="P144" s="125">
        <f>Valores!$D$5</f>
        <v>15250.78</v>
      </c>
      <c r="Q144" s="125">
        <f>Valores!$C$22</f>
        <v>13606.14</v>
      </c>
      <c r="R144" s="125">
        <f>IF($F$4="NO",Valores!$C$44,Valores!$C$44/2)</f>
        <v>10594.584000000001</v>
      </c>
      <c r="S144" s="125">
        <f>Valores!$C$19</f>
        <v>14191.11</v>
      </c>
      <c r="T144" s="125">
        <f t="shared" si="25"/>
        <v>14191.11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6950.64</v>
      </c>
      <c r="AA144" s="125">
        <f>Valores!$C$25</f>
        <v>623.77</v>
      </c>
      <c r="AB144" s="214">
        <v>0</v>
      </c>
      <c r="AC144" s="125">
        <f t="shared" si="20"/>
        <v>0</v>
      </c>
      <c r="AD144" s="125">
        <f>Valores!$C$26</f>
        <v>623.77</v>
      </c>
      <c r="AE144" s="192">
        <v>0</v>
      </c>
      <c r="AF144" s="125">
        <f>ROUND(AE144*Valores!$C$2,2)</f>
        <v>0</v>
      </c>
      <c r="AG144" s="125">
        <f>ROUND(IF($F$4="NO",Valores!$C$63,Valores!$C$63/2),2)</f>
        <v>7131.28</v>
      </c>
      <c r="AH144" s="125">
        <f t="shared" si="23"/>
        <v>142315.81399999998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-15654.739539999999</v>
      </c>
      <c r="AO144" s="125">
        <f>AH144*-Valores!$C$72</f>
        <v>0</v>
      </c>
      <c r="AP144" s="125">
        <f>AH144*Valores!$C$73</f>
        <v>-6404.2116299999989</v>
      </c>
      <c r="AQ144" s="125">
        <f>Valores!$C$100</f>
        <v>-554.86</v>
      </c>
      <c r="AR144" s="125">
        <f>IF($F$5=0,Valores!$C$101,(Valores!$C$101+$F$5*(Valores!$C$101)))</f>
        <v>-385</v>
      </c>
      <c r="AS144" s="125">
        <f t="shared" si="24"/>
        <v>119317.00282999998</v>
      </c>
      <c r="AT144" s="125">
        <f t="shared" si="18"/>
        <v>-15654.739539999999</v>
      </c>
      <c r="AU144" s="125">
        <f>AH144*Valores!$C$74</f>
        <v>-3842.5269779999994</v>
      </c>
      <c r="AV144" s="125">
        <f>AH144*Valores!$C$75</f>
        <v>-426.94744199999997</v>
      </c>
      <c r="AW144" s="125">
        <f t="shared" si="22"/>
        <v>122391.60003999999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38126.959999999999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9436.9</v>
      </c>
      <c r="N145" s="125">
        <f t="shared" si="19"/>
        <v>0</v>
      </c>
      <c r="O145" s="125">
        <f>Valores!$C$16</f>
        <v>25779.88</v>
      </c>
      <c r="P145" s="125">
        <f>Valores!$D$5</f>
        <v>15250.78</v>
      </c>
      <c r="Q145" s="125">
        <f>Valores!$C$22</f>
        <v>13606.14</v>
      </c>
      <c r="R145" s="125">
        <f>IF($F$4="NO",Valores!$C$44,Valores!$C$44/2)</f>
        <v>10594.584000000001</v>
      </c>
      <c r="S145" s="125">
        <f>Valores!$C$19</f>
        <v>14191.11</v>
      </c>
      <c r="T145" s="125">
        <f t="shared" si="25"/>
        <v>14191.11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6950.64</v>
      </c>
      <c r="AA145" s="125">
        <f>Valores!$C$25</f>
        <v>623.77</v>
      </c>
      <c r="AB145" s="214">
        <v>0</v>
      </c>
      <c r="AC145" s="125">
        <f t="shared" si="20"/>
        <v>0</v>
      </c>
      <c r="AD145" s="125">
        <f>Valores!$C$26</f>
        <v>623.77</v>
      </c>
      <c r="AE145" s="192">
        <v>94</v>
      </c>
      <c r="AF145" s="125">
        <f>ROUND(AE145*Valores!$C$2,2)</f>
        <v>2804.33</v>
      </c>
      <c r="AG145" s="125">
        <f>ROUND(IF($F$4="NO",Valores!$C$63,Valores!$C$63/2),2)</f>
        <v>7131.28</v>
      </c>
      <c r="AH145" s="125">
        <f t="shared" si="23"/>
        <v>145120.14399999997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-15963.215839999997</v>
      </c>
      <c r="AO145" s="125">
        <f>AH145*-Valores!$C$72</f>
        <v>0</v>
      </c>
      <c r="AP145" s="125">
        <f>AH145*Valores!$C$73</f>
        <v>-6530.4064799999987</v>
      </c>
      <c r="AQ145" s="125">
        <f>Valores!$C$100</f>
        <v>-554.86</v>
      </c>
      <c r="AR145" s="125">
        <f>IF($F$5=0,Valores!$C$101,(Valores!$C$101+$F$5*(Valores!$C$101)))</f>
        <v>-385</v>
      </c>
      <c r="AS145" s="125">
        <f t="shared" si="24"/>
        <v>121686.66167999998</v>
      </c>
      <c r="AT145" s="125">
        <f t="shared" si="18"/>
        <v>-15963.215839999997</v>
      </c>
      <c r="AU145" s="125">
        <f>AH145*Valores!$C$74</f>
        <v>-3918.2438879999991</v>
      </c>
      <c r="AV145" s="125">
        <f>AH145*Valores!$C$75</f>
        <v>-435.36043199999995</v>
      </c>
      <c r="AW145" s="125">
        <f t="shared" si="22"/>
        <v>124803.32383999997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38126.959999999999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9436.9</v>
      </c>
      <c r="N146" s="125">
        <f t="shared" si="19"/>
        <v>0</v>
      </c>
      <c r="O146" s="125">
        <f>Valores!$C$16</f>
        <v>25779.88</v>
      </c>
      <c r="P146" s="125">
        <f>Valores!$D$5</f>
        <v>15250.78</v>
      </c>
      <c r="Q146" s="125">
        <f>Valores!$C$22</f>
        <v>13606.14</v>
      </c>
      <c r="R146" s="125">
        <f>IF($F$4="NO",Valores!$C$44,Valores!$C$44/2)</f>
        <v>10594.584000000001</v>
      </c>
      <c r="S146" s="125">
        <f>Valores!$C$19</f>
        <v>14191.11</v>
      </c>
      <c r="T146" s="125">
        <f t="shared" si="25"/>
        <v>14191.11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6950.64</v>
      </c>
      <c r="AA146" s="125">
        <f>Valores!$C$25</f>
        <v>623.77</v>
      </c>
      <c r="AB146" s="214">
        <v>0</v>
      </c>
      <c r="AC146" s="125">
        <f t="shared" si="20"/>
        <v>0</v>
      </c>
      <c r="AD146" s="125">
        <f>Valores!$C$26</f>
        <v>623.77</v>
      </c>
      <c r="AE146" s="192">
        <v>0</v>
      </c>
      <c r="AF146" s="125">
        <f>ROUND(AE146*Valores!$C$2,2)</f>
        <v>0</v>
      </c>
      <c r="AG146" s="125">
        <f>ROUND(IF($F$4="NO",Valores!$C$63,Valores!$C$63/2),2)</f>
        <v>7131.28</v>
      </c>
      <c r="AH146" s="125">
        <f t="shared" si="23"/>
        <v>142315.81399999998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-15654.739539999999</v>
      </c>
      <c r="AO146" s="125">
        <f>AH146*-Valores!$C$72</f>
        <v>0</v>
      </c>
      <c r="AP146" s="125">
        <f>AH146*Valores!$C$73</f>
        <v>-6404.2116299999989</v>
      </c>
      <c r="AQ146" s="125">
        <f>Valores!$C$100</f>
        <v>-554.86</v>
      </c>
      <c r="AR146" s="125">
        <f>IF($F$5=0,Valores!$C$101,(Valores!$C$101+$F$5*(Valores!$C$101)))</f>
        <v>-385</v>
      </c>
      <c r="AS146" s="125">
        <f t="shared" si="24"/>
        <v>119317.00282999998</v>
      </c>
      <c r="AT146" s="125">
        <f t="shared" si="18"/>
        <v>-15654.739539999999</v>
      </c>
      <c r="AU146" s="125">
        <f>AH146*Valores!$C$74</f>
        <v>-3842.5269779999994</v>
      </c>
      <c r="AV146" s="125">
        <f>AH146*Valores!$C$75</f>
        <v>-426.94744199999997</v>
      </c>
      <c r="AW146" s="125">
        <f t="shared" si="22"/>
        <v>122391.60003999999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38126.959999999999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9415.1299999999992</v>
      </c>
      <c r="N147" s="125">
        <f t="shared" si="19"/>
        <v>0</v>
      </c>
      <c r="O147" s="125">
        <f>Valores!$C$16</f>
        <v>25779.88</v>
      </c>
      <c r="P147" s="125">
        <f>Valores!$D$5</f>
        <v>15250.78</v>
      </c>
      <c r="Q147" s="125">
        <v>0</v>
      </c>
      <c r="R147" s="125">
        <f>IF($F$4="NO",Valores!$C$44,Valores!$C$44/2)</f>
        <v>10594.584000000001</v>
      </c>
      <c r="S147" s="125">
        <f>Valores!$C$20</f>
        <v>14046.02</v>
      </c>
      <c r="T147" s="125">
        <f t="shared" si="25"/>
        <v>14046.02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6950.64</v>
      </c>
      <c r="AA147" s="125">
        <f>Valores!$C$25</f>
        <v>623.77</v>
      </c>
      <c r="AB147" s="214">
        <v>0</v>
      </c>
      <c r="AC147" s="125">
        <f t="shared" si="20"/>
        <v>0</v>
      </c>
      <c r="AD147" s="125">
        <f>Valores!$C$26</f>
        <v>623.77</v>
      </c>
      <c r="AE147" s="192">
        <v>0</v>
      </c>
      <c r="AF147" s="125">
        <f>ROUND(AE147*Valores!$C$2,2)</f>
        <v>0</v>
      </c>
      <c r="AG147" s="125">
        <f>ROUND(IF($F$4="NO",Valores!$C$63,Valores!$C$63/2),2)</f>
        <v>7131.28</v>
      </c>
      <c r="AH147" s="125">
        <f t="shared" si="23"/>
        <v>128542.81400000001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-14139.709540000002</v>
      </c>
      <c r="AO147" s="125">
        <f>AH147*-Valores!$C$72</f>
        <v>0</v>
      </c>
      <c r="AP147" s="125">
        <f>AH147*Valores!$C$73</f>
        <v>-5784.4266299999999</v>
      </c>
      <c r="AQ147" s="125">
        <f>Valores!$C$100</f>
        <v>-554.86</v>
      </c>
      <c r="AR147" s="125">
        <f>IF($F$5=0,Valores!$C$101,(Valores!$C$101+$F$5*(Valores!$C$101)))</f>
        <v>-385</v>
      </c>
      <c r="AS147" s="125">
        <f t="shared" si="24"/>
        <v>107678.81783000001</v>
      </c>
      <c r="AT147" s="125">
        <f t="shared" si="18"/>
        <v>-14139.709540000002</v>
      </c>
      <c r="AU147" s="125">
        <f>AH147*Valores!$C$74</f>
        <v>-3470.6559780000002</v>
      </c>
      <c r="AV147" s="125">
        <f>AH147*Valores!$C$75</f>
        <v>-385.62844200000006</v>
      </c>
      <c r="AW147" s="125">
        <f t="shared" si="22"/>
        <v>110546.82004000001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38126.959999999999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9415.1299999999992</v>
      </c>
      <c r="N148" s="125">
        <f t="shared" si="19"/>
        <v>0</v>
      </c>
      <c r="O148" s="125">
        <f>Valores!$C$16</f>
        <v>25779.88</v>
      </c>
      <c r="P148" s="125">
        <f>Valores!$D$5</f>
        <v>15250.78</v>
      </c>
      <c r="Q148" s="125">
        <v>0</v>
      </c>
      <c r="R148" s="125">
        <f>IF($F$4="NO",Valores!$C$44,Valores!$C$44/2)</f>
        <v>10594.584000000001</v>
      </c>
      <c r="S148" s="125">
        <f>Valores!$C$20</f>
        <v>14046.02</v>
      </c>
      <c r="T148" s="125">
        <f t="shared" si="25"/>
        <v>14046.02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6950.64</v>
      </c>
      <c r="AA148" s="125">
        <f>Valores!$C$25</f>
        <v>623.77</v>
      </c>
      <c r="AB148" s="214">
        <v>0</v>
      </c>
      <c r="AC148" s="125">
        <f t="shared" si="20"/>
        <v>0</v>
      </c>
      <c r="AD148" s="125">
        <f>Valores!$C$26</f>
        <v>623.77</v>
      </c>
      <c r="AE148" s="192">
        <v>0</v>
      </c>
      <c r="AF148" s="125">
        <f>ROUND(AE148*Valores!$C$2,2)</f>
        <v>0</v>
      </c>
      <c r="AG148" s="125">
        <f>ROUND(IF($F$4="NO",Valores!$C$63,Valores!$C$63/2),2)</f>
        <v>7131.28</v>
      </c>
      <c r="AH148" s="125">
        <f t="shared" si="23"/>
        <v>128542.81400000001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-14139.709540000002</v>
      </c>
      <c r="AO148" s="125">
        <f>AH148*-Valores!$C$72</f>
        <v>0</v>
      </c>
      <c r="AP148" s="125">
        <f>AH148*Valores!$C$73</f>
        <v>-5784.4266299999999</v>
      </c>
      <c r="AQ148" s="125">
        <f>Valores!$C$100</f>
        <v>-554.86</v>
      </c>
      <c r="AR148" s="125">
        <f>IF($F$5=0,Valores!$C$101,(Valores!$C$101+$F$5*(Valores!$C$101)))</f>
        <v>-385</v>
      </c>
      <c r="AS148" s="125">
        <f t="shared" si="24"/>
        <v>107678.81783000001</v>
      </c>
      <c r="AT148" s="125">
        <f t="shared" si="18"/>
        <v>-14139.709540000002</v>
      </c>
      <c r="AU148" s="125">
        <f>AH148*Valores!$C$74</f>
        <v>-3470.6559780000002</v>
      </c>
      <c r="AV148" s="125">
        <f>AH148*Valores!$C$75</f>
        <v>-385.62844200000006</v>
      </c>
      <c r="AW148" s="125">
        <f t="shared" si="22"/>
        <v>110546.82004000001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31623.3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8461.35</v>
      </c>
      <c r="N149" s="125">
        <f t="shared" si="19"/>
        <v>0</v>
      </c>
      <c r="O149" s="125">
        <f>Valores!$C$16</f>
        <v>25779.88</v>
      </c>
      <c r="P149" s="125">
        <f>Valores!$D$5</f>
        <v>15250.78</v>
      </c>
      <c r="Q149" s="125">
        <f>Valores!$C$22</f>
        <v>13606.14</v>
      </c>
      <c r="R149" s="125">
        <f>IF($F$4="NO",Valores!$C$44,Valores!$C$44/2)</f>
        <v>10594.584000000001</v>
      </c>
      <c r="S149" s="125">
        <f>Valores!$C$19</f>
        <v>14191.11</v>
      </c>
      <c r="T149" s="125">
        <f t="shared" si="25"/>
        <v>14191.11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6950.64</v>
      </c>
      <c r="AA149" s="125">
        <f>Valores!$C$25</f>
        <v>623.77</v>
      </c>
      <c r="AB149" s="214">
        <v>0</v>
      </c>
      <c r="AC149" s="125">
        <f t="shared" si="20"/>
        <v>0</v>
      </c>
      <c r="AD149" s="125">
        <f>Valores!$C$26</f>
        <v>623.77</v>
      </c>
      <c r="AE149" s="192">
        <v>0</v>
      </c>
      <c r="AF149" s="125">
        <f>ROUND(AE149*Valores!$C$2,2)</f>
        <v>0</v>
      </c>
      <c r="AG149" s="125">
        <f>ROUND(IF($F$4="NO",Valores!$C$63,Valores!$C$63/2),2)</f>
        <v>7131.28</v>
      </c>
      <c r="AH149" s="125">
        <f t="shared" si="23"/>
        <v>134836.60400000002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-14832.026440000003</v>
      </c>
      <c r="AO149" s="125">
        <f>AH149*-Valores!$C$72</f>
        <v>0</v>
      </c>
      <c r="AP149" s="125">
        <f>AH149*Valores!$C$73</f>
        <v>-6067.6471800000008</v>
      </c>
      <c r="AQ149" s="125">
        <f>Valores!$C$100</f>
        <v>-554.86</v>
      </c>
      <c r="AR149" s="125">
        <f>IF($F$5=0,Valores!$C$101,(Valores!$C$101+$F$5*(Valores!$C$101)))</f>
        <v>-385</v>
      </c>
      <c r="AS149" s="125">
        <f t="shared" si="24"/>
        <v>112997.07038000002</v>
      </c>
      <c r="AT149" s="125">
        <f t="shared" si="18"/>
        <v>-14832.026440000003</v>
      </c>
      <c r="AU149" s="125">
        <f>AH149*Valores!$C$74</f>
        <v>-3640.5883080000003</v>
      </c>
      <c r="AV149" s="125">
        <f>AH149*Valores!$C$75</f>
        <v>-404.50981200000007</v>
      </c>
      <c r="AW149" s="125">
        <f t="shared" si="22"/>
        <v>115959.47944000002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38126.959999999999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9415.1299999999992</v>
      </c>
      <c r="N150" s="125">
        <f t="shared" si="19"/>
        <v>0</v>
      </c>
      <c r="O150" s="125">
        <f>Valores!$C$16</f>
        <v>25779.88</v>
      </c>
      <c r="P150" s="125">
        <f>Valores!$D$5</f>
        <v>15250.78</v>
      </c>
      <c r="Q150" s="125">
        <f>Valores!$C$22</f>
        <v>13606.14</v>
      </c>
      <c r="R150" s="125">
        <f>IF($F$4="NO",Valores!$C$44,Valores!$C$44/2)</f>
        <v>10594.584000000001</v>
      </c>
      <c r="S150" s="125">
        <f>Valores!$C$20</f>
        <v>14046.02</v>
      </c>
      <c r="T150" s="125">
        <f t="shared" si="25"/>
        <v>14046.02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6950.64</v>
      </c>
      <c r="AA150" s="125">
        <f>Valores!$C$25</f>
        <v>623.77</v>
      </c>
      <c r="AB150" s="214">
        <v>0</v>
      </c>
      <c r="AC150" s="125">
        <f t="shared" si="20"/>
        <v>0</v>
      </c>
      <c r="AD150" s="125">
        <f>Valores!$C$26</f>
        <v>623.77</v>
      </c>
      <c r="AE150" s="192">
        <v>0</v>
      </c>
      <c r="AF150" s="125">
        <f>ROUND(AE150*Valores!$C$2,2)</f>
        <v>0</v>
      </c>
      <c r="AG150" s="125">
        <f>ROUND(IF($F$4="NO",Valores!$C$63,Valores!$C$63/2),2)</f>
        <v>7131.28</v>
      </c>
      <c r="AH150" s="125">
        <f t="shared" si="23"/>
        <v>142148.954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-15636.38494</v>
      </c>
      <c r="AO150" s="125">
        <f>AH150*-Valores!$C$72</f>
        <v>0</v>
      </c>
      <c r="AP150" s="125">
        <f>AH150*Valores!$C$73</f>
        <v>-6396.7029299999995</v>
      </c>
      <c r="AQ150" s="125">
        <f>Valores!$C$100</f>
        <v>-554.86</v>
      </c>
      <c r="AR150" s="125">
        <f>IF($F$5=0,Valores!$C$101,(Valores!$C$101+$F$5*(Valores!$C$101)))</f>
        <v>-385</v>
      </c>
      <c r="AS150" s="125">
        <f t="shared" si="24"/>
        <v>119176.00612999999</v>
      </c>
      <c r="AT150" s="125">
        <f t="shared" si="18"/>
        <v>-15636.38494</v>
      </c>
      <c r="AU150" s="125">
        <f>AH150*Valores!$C$74</f>
        <v>-3838.0217579999999</v>
      </c>
      <c r="AV150" s="125">
        <f>AH150*Valores!$C$75</f>
        <v>-426.44686200000001</v>
      </c>
      <c r="AW150" s="125">
        <f t="shared" si="22"/>
        <v>122248.10043999999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38126.959999999999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9436.9</v>
      </c>
      <c r="N151" s="125">
        <f t="shared" si="19"/>
        <v>0</v>
      </c>
      <c r="O151" s="125">
        <f>Valores!$C$16</f>
        <v>25779.88</v>
      </c>
      <c r="P151" s="125">
        <f>Valores!$D$5</f>
        <v>15250.78</v>
      </c>
      <c r="Q151" s="125">
        <f>Valores!$C$22</f>
        <v>13606.14</v>
      </c>
      <c r="R151" s="125">
        <f>IF($F$4="NO",Valores!$C$44,Valores!$C$44/2)</f>
        <v>10594.584000000001</v>
      </c>
      <c r="S151" s="125">
        <f>Valores!$C$19</f>
        <v>14191.11</v>
      </c>
      <c r="T151" s="125">
        <f t="shared" si="25"/>
        <v>14191.11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6950.64</v>
      </c>
      <c r="AA151" s="125">
        <f>Valores!$C$25</f>
        <v>623.77</v>
      </c>
      <c r="AB151" s="214">
        <v>0</v>
      </c>
      <c r="AC151" s="125">
        <f t="shared" si="20"/>
        <v>0</v>
      </c>
      <c r="AD151" s="125">
        <f>Valores!$C$26</f>
        <v>623.77</v>
      </c>
      <c r="AE151" s="192">
        <v>0</v>
      </c>
      <c r="AF151" s="125">
        <f>ROUND(AE151*Valores!$C$2,2)</f>
        <v>0</v>
      </c>
      <c r="AG151" s="125">
        <f>ROUND(IF($F$4="NO",Valores!$C$63,Valores!$C$63/2),2)</f>
        <v>7131.28</v>
      </c>
      <c r="AH151" s="125">
        <f t="shared" si="23"/>
        <v>142315.81399999998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-15654.739539999999</v>
      </c>
      <c r="AO151" s="125">
        <f>AH151*-Valores!$C$72</f>
        <v>0</v>
      </c>
      <c r="AP151" s="125">
        <f>AH151*Valores!$C$73</f>
        <v>-6404.2116299999989</v>
      </c>
      <c r="AQ151" s="125">
        <f>Valores!$C$100</f>
        <v>-554.86</v>
      </c>
      <c r="AR151" s="125">
        <f>IF($F$5=0,Valores!$C$101,(Valores!$C$101+$F$5*(Valores!$C$101)))</f>
        <v>-385</v>
      </c>
      <c r="AS151" s="125">
        <f t="shared" si="24"/>
        <v>119317.00282999998</v>
      </c>
      <c r="AT151" s="125">
        <f t="shared" si="18"/>
        <v>-15654.739539999999</v>
      </c>
      <c r="AU151" s="125">
        <f>AH151*Valores!$C$74</f>
        <v>-3842.5269779999994</v>
      </c>
      <c r="AV151" s="125">
        <f>AH151*Valores!$C$75</f>
        <v>-426.94744199999997</v>
      </c>
      <c r="AW151" s="125">
        <f t="shared" si="22"/>
        <v>122391.60003999999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31772.46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8394.18</v>
      </c>
      <c r="N152" s="125">
        <f t="shared" si="19"/>
        <v>0</v>
      </c>
      <c r="O152" s="125">
        <f>Valores!$C$16</f>
        <v>25779.88</v>
      </c>
      <c r="P152" s="125">
        <f>Valores!$D$5</f>
        <v>15250.78</v>
      </c>
      <c r="Q152" s="125">
        <f>Valores!$C$23</f>
        <v>12663.7</v>
      </c>
      <c r="R152" s="125">
        <f>IF($F$4="NO",Valores!$C$43,Valores!$C$43/2)</f>
        <v>9997.6470000000008</v>
      </c>
      <c r="S152" s="125">
        <f>Valores!$C$19</f>
        <v>14191.11</v>
      </c>
      <c r="T152" s="125">
        <f t="shared" si="25"/>
        <v>14191.11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6950.64</v>
      </c>
      <c r="AA152" s="125">
        <f>Valores!$C$25</f>
        <v>623.77</v>
      </c>
      <c r="AB152" s="214">
        <v>0</v>
      </c>
      <c r="AC152" s="125">
        <f t="shared" si="20"/>
        <v>0</v>
      </c>
      <c r="AD152" s="125">
        <f>Valores!$C$26</f>
        <v>623.77</v>
      </c>
      <c r="AE152" s="192">
        <v>0</v>
      </c>
      <c r="AF152" s="125">
        <f>ROUND(AE152*Valores!$C$2,2)</f>
        <v>0</v>
      </c>
      <c r="AG152" s="125">
        <f>ROUND(IF($F$4="NO",Valores!$C$63,Valores!$C$63/2),2)</f>
        <v>7131.28</v>
      </c>
      <c r="AH152" s="125">
        <f t="shared" si="23"/>
        <v>133379.217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-14671.713870000001</v>
      </c>
      <c r="AO152" s="125">
        <f>AH152*-Valores!$C$72</f>
        <v>0</v>
      </c>
      <c r="AP152" s="125">
        <f>AH152*Valores!$C$73</f>
        <v>-6002.0647650000001</v>
      </c>
      <c r="AQ152" s="125">
        <f>Valores!$C$100</f>
        <v>-554.86</v>
      </c>
      <c r="AR152" s="125">
        <f>IF($F$5=0,Valores!$C$101,(Valores!$C$101+$F$5*(Valores!$C$101)))</f>
        <v>-385</v>
      </c>
      <c r="AS152" s="125">
        <f t="shared" si="24"/>
        <v>111765.57836499999</v>
      </c>
      <c r="AT152" s="125">
        <f t="shared" si="18"/>
        <v>-14671.713870000001</v>
      </c>
      <c r="AU152" s="125">
        <f>AH152*Valores!$C$74</f>
        <v>-3601.238859</v>
      </c>
      <c r="AV152" s="125">
        <f>AH152*Valores!$C$75</f>
        <v>-400.13765100000001</v>
      </c>
      <c r="AW152" s="125">
        <f t="shared" si="22"/>
        <v>114706.12662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28252.14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7866.13</v>
      </c>
      <c r="N153" s="125">
        <f t="shared" si="19"/>
        <v>0</v>
      </c>
      <c r="O153" s="125">
        <f>Valores!$C$16</f>
        <v>25779.88</v>
      </c>
      <c r="P153" s="125">
        <f>Valores!$D$5</f>
        <v>15250.78</v>
      </c>
      <c r="Q153" s="125">
        <f>Valores!$C$23</f>
        <v>12663.7</v>
      </c>
      <c r="R153" s="125">
        <f>IF($F$4="NO",Valores!$C$43,Valores!$C$43/2)</f>
        <v>9997.6470000000008</v>
      </c>
      <c r="S153" s="125">
        <f>Valores!$C$19</f>
        <v>14191.11</v>
      </c>
      <c r="T153" s="125">
        <f t="shared" si="25"/>
        <v>14191.11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6950.64</v>
      </c>
      <c r="AA153" s="125">
        <f>Valores!$C$25</f>
        <v>623.77</v>
      </c>
      <c r="AB153" s="214">
        <v>0</v>
      </c>
      <c r="AC153" s="125">
        <f t="shared" si="20"/>
        <v>0</v>
      </c>
      <c r="AD153" s="125">
        <f>Valores!$C$26</f>
        <v>623.77</v>
      </c>
      <c r="AE153" s="192">
        <v>0</v>
      </c>
      <c r="AF153" s="125">
        <f>ROUND(AE153*Valores!$C$2,2)</f>
        <v>0</v>
      </c>
      <c r="AG153" s="125">
        <f>ROUND(IF($F$4="NO",Valores!$C$63,Valores!$C$63/2),2)</f>
        <v>7131.28</v>
      </c>
      <c r="AH153" s="125">
        <f t="shared" si="23"/>
        <v>129330.84699999999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-14226.393169999999</v>
      </c>
      <c r="AO153" s="125">
        <f>AH153*-Valores!$C$72</f>
        <v>0</v>
      </c>
      <c r="AP153" s="125">
        <f>AH153*Valores!$C$73</f>
        <v>-5819.8881149999997</v>
      </c>
      <c r="AQ153" s="125">
        <f>Valores!$C$100</f>
        <v>-554.86</v>
      </c>
      <c r="AR153" s="125">
        <f>IF($F$5=0,Valores!$C$101,(Valores!$C$101+$F$5*(Valores!$C$101)))</f>
        <v>-385</v>
      </c>
      <c r="AS153" s="125">
        <f t="shared" si="24"/>
        <v>108344.70571499999</v>
      </c>
      <c r="AT153" s="125">
        <f t="shared" si="18"/>
        <v>-14226.393169999999</v>
      </c>
      <c r="AU153" s="125">
        <f>AH153*Valores!$C$74</f>
        <v>-3491.9328689999998</v>
      </c>
      <c r="AV153" s="125">
        <f>AH153*Valores!$C$75</f>
        <v>-387.99254100000002</v>
      </c>
      <c r="AW153" s="125">
        <f t="shared" si="22"/>
        <v>111224.52841999999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53699.94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12575.14</v>
      </c>
      <c r="N154" s="125">
        <f t="shared" si="19"/>
        <v>0</v>
      </c>
      <c r="O154" s="125">
        <f>Valores!$C$8</f>
        <v>32836.379999999997</v>
      </c>
      <c r="P154" s="125">
        <f>Valores!$D$5</f>
        <v>15250.78</v>
      </c>
      <c r="Q154" s="125">
        <f>Valores!$C$22</f>
        <v>13606.14</v>
      </c>
      <c r="R154" s="125">
        <f>IF($F$4="NO",Valores!$C$47,Valores!$C$47/2)</f>
        <v>15943.246000000003</v>
      </c>
      <c r="S154" s="125">
        <f>Valores!$C$19</f>
        <v>14191.11</v>
      </c>
      <c r="T154" s="125">
        <f t="shared" si="25"/>
        <v>14191.11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13901.27</v>
      </c>
      <c r="AA154" s="125">
        <f>Valores!$C$25</f>
        <v>623.77</v>
      </c>
      <c r="AB154" s="214">
        <v>0</v>
      </c>
      <c r="AC154" s="125">
        <f t="shared" si="20"/>
        <v>0</v>
      </c>
      <c r="AD154" s="125">
        <f>Valores!$C$26</f>
        <v>623.77</v>
      </c>
      <c r="AE154" s="192">
        <v>0</v>
      </c>
      <c r="AF154" s="125">
        <f>ROUND(AE154*Valores!$C$2,2)</f>
        <v>0</v>
      </c>
      <c r="AG154" s="125">
        <f>ROUND(IF($F$4="NO",Valores!$C$63,Valores!$C$63/2),2)</f>
        <v>7131.28</v>
      </c>
      <c r="AH154" s="125">
        <f t="shared" si="23"/>
        <v>180382.82599999994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-19842.110859999993</v>
      </c>
      <c r="AO154" s="125">
        <f>AH154*-Valores!$C$72</f>
        <v>0</v>
      </c>
      <c r="AP154" s="125">
        <f>AH154*Valores!$C$73</f>
        <v>-8117.2271699999974</v>
      </c>
      <c r="AQ154" s="125">
        <f>Valores!$C$100</f>
        <v>-554.86</v>
      </c>
      <c r="AR154" s="125">
        <f>IF($F$5=0,Valores!$C$101,(Valores!$C$101+$F$5*(Valores!$C$101)))</f>
        <v>-385</v>
      </c>
      <c r="AS154" s="125">
        <f t="shared" si="24"/>
        <v>151483.62796999994</v>
      </c>
      <c r="AT154" s="125">
        <f t="shared" si="18"/>
        <v>-19842.110859999993</v>
      </c>
      <c r="AU154" s="125">
        <f>AH154*Valores!$C$74</f>
        <v>-4870.3363019999988</v>
      </c>
      <c r="AV154" s="125">
        <f>AH154*Valores!$C$75</f>
        <v>-541.14847799999984</v>
      </c>
      <c r="AW154" s="125">
        <f t="shared" si="22"/>
        <v>155129.23035999996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38126.959999999999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9436.9</v>
      </c>
      <c r="N155" s="125">
        <f t="shared" si="19"/>
        <v>0</v>
      </c>
      <c r="O155" s="125">
        <f>Valores!$C$8</f>
        <v>32836.379999999997</v>
      </c>
      <c r="P155" s="125">
        <f>Valores!$D$5</f>
        <v>15250.78</v>
      </c>
      <c r="Q155" s="125">
        <f>Valores!$C$22</f>
        <v>13606.14</v>
      </c>
      <c r="R155" s="125">
        <f>IF($F$4="NO",Valores!$C$44,Valores!$C$44/2)</f>
        <v>10594.584000000001</v>
      </c>
      <c r="S155" s="125">
        <f>Valores!$C$19</f>
        <v>14191.11</v>
      </c>
      <c r="T155" s="125">
        <f t="shared" si="25"/>
        <v>14191.11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6950.64</v>
      </c>
      <c r="AA155" s="125">
        <f>Valores!$C$25</f>
        <v>623.77</v>
      </c>
      <c r="AB155" s="214">
        <v>0</v>
      </c>
      <c r="AC155" s="125">
        <f t="shared" si="20"/>
        <v>0</v>
      </c>
      <c r="AD155" s="125">
        <f>Valores!$C$26</f>
        <v>623.77</v>
      </c>
      <c r="AE155" s="192">
        <v>0</v>
      </c>
      <c r="AF155" s="125">
        <f>ROUND(AE155*Valores!$C$2,2)</f>
        <v>0</v>
      </c>
      <c r="AG155" s="125">
        <f>ROUND(IF($F$4="NO",Valores!$C$63,Valores!$C$63/2),2)</f>
        <v>7131.28</v>
      </c>
      <c r="AH155" s="125">
        <f t="shared" si="23"/>
        <v>149372.31399999998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-16430.954539999999</v>
      </c>
      <c r="AO155" s="125">
        <f>AH155*-Valores!$C$72</f>
        <v>0</v>
      </c>
      <c r="AP155" s="125">
        <f>AH155*Valores!$C$73</f>
        <v>-6721.7541299999993</v>
      </c>
      <c r="AQ155" s="125">
        <f>Valores!$C$100</f>
        <v>-554.86</v>
      </c>
      <c r="AR155" s="125">
        <f>IF($F$5=0,Valores!$C$101,(Valores!$C$101+$F$5*(Valores!$C$101)))</f>
        <v>-385</v>
      </c>
      <c r="AS155" s="125">
        <f t="shared" si="24"/>
        <v>125279.74532999998</v>
      </c>
      <c r="AT155" s="125">
        <f t="shared" si="18"/>
        <v>-16430.954539999999</v>
      </c>
      <c r="AU155" s="125">
        <f>AH155*Valores!$C$74</f>
        <v>-4033.0524779999996</v>
      </c>
      <c r="AV155" s="125">
        <f>AH155*Valores!$C$75</f>
        <v>-448.11694199999994</v>
      </c>
      <c r="AW155" s="125">
        <f t="shared" si="22"/>
        <v>128460.19003999999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36217.629999999997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9150.5</v>
      </c>
      <c r="N156" s="125">
        <f t="shared" si="19"/>
        <v>0</v>
      </c>
      <c r="O156" s="125">
        <f>Valores!$C$16</f>
        <v>25779.88</v>
      </c>
      <c r="P156" s="125">
        <f>Valores!$D$5</f>
        <v>15250.78</v>
      </c>
      <c r="Q156" s="125">
        <f>Valores!$C$22</f>
        <v>13606.14</v>
      </c>
      <c r="R156" s="125">
        <f>IF($F$4="NO",Valores!$C$44,Valores!$C$44/2)</f>
        <v>10594.584000000001</v>
      </c>
      <c r="S156" s="125">
        <f>Valores!$C$19</f>
        <v>14191.11</v>
      </c>
      <c r="T156" s="125">
        <f t="shared" si="25"/>
        <v>14191.11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6950.64</v>
      </c>
      <c r="AA156" s="125">
        <f>Valores!$C$25</f>
        <v>623.77</v>
      </c>
      <c r="AB156" s="214">
        <v>0</v>
      </c>
      <c r="AC156" s="125">
        <f t="shared" si="20"/>
        <v>0</v>
      </c>
      <c r="AD156" s="125">
        <f>Valores!$C$26</f>
        <v>623.77</v>
      </c>
      <c r="AE156" s="192">
        <v>0</v>
      </c>
      <c r="AF156" s="125">
        <f>ROUND(AE156*Valores!$C$2,2)</f>
        <v>0</v>
      </c>
      <c r="AG156" s="125">
        <f>ROUND(IF($F$4="NO",Valores!$C$63,Valores!$C$63/2),2)</f>
        <v>7131.28</v>
      </c>
      <c r="AH156" s="125">
        <f t="shared" si="23"/>
        <v>140120.08399999997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-15413.209239999996</v>
      </c>
      <c r="AO156" s="125">
        <f>AH156*-Valores!$C$72</f>
        <v>0</v>
      </c>
      <c r="AP156" s="125">
        <f>AH156*Valores!$C$73</f>
        <v>-6305.4037799999987</v>
      </c>
      <c r="AQ156" s="125">
        <f>Valores!$C$100</f>
        <v>-554.86</v>
      </c>
      <c r="AR156" s="125">
        <f>IF($F$5=0,Valores!$C$101,(Valores!$C$101+$F$5*(Valores!$C$101)))</f>
        <v>-385</v>
      </c>
      <c r="AS156" s="125">
        <f t="shared" si="24"/>
        <v>117461.61097999997</v>
      </c>
      <c r="AT156" s="125">
        <f t="shared" si="18"/>
        <v>-15413.209239999996</v>
      </c>
      <c r="AU156" s="125">
        <f>AH156*Valores!$C$74</f>
        <v>-3783.2422679999991</v>
      </c>
      <c r="AV156" s="125">
        <f>AH156*Valores!$C$75</f>
        <v>-420.36025199999995</v>
      </c>
      <c r="AW156" s="125">
        <f t="shared" si="22"/>
        <v>120503.27223999998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35322.629999999997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8994.49</v>
      </c>
      <c r="N157" s="125">
        <f t="shared" si="19"/>
        <v>0</v>
      </c>
      <c r="O157" s="125">
        <f>Valores!$C$16</f>
        <v>25779.88</v>
      </c>
      <c r="P157" s="125">
        <f>Valores!$D$5</f>
        <v>15250.78</v>
      </c>
      <c r="Q157" s="125">
        <v>0</v>
      </c>
      <c r="R157" s="125">
        <f>IF($F$4="NO",Valores!$C$44,Valores!$C$44/2)</f>
        <v>10594.584000000001</v>
      </c>
      <c r="S157" s="125">
        <f>Valores!$C$20</f>
        <v>14046.02</v>
      </c>
      <c r="T157" s="125">
        <f t="shared" si="25"/>
        <v>14046.02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6950.64</v>
      </c>
      <c r="AA157" s="125">
        <f>Valores!$C$25</f>
        <v>623.77</v>
      </c>
      <c r="AB157" s="214">
        <v>0</v>
      </c>
      <c r="AC157" s="125">
        <f t="shared" si="20"/>
        <v>0</v>
      </c>
      <c r="AD157" s="125">
        <f>Valores!$C$26</f>
        <v>623.77</v>
      </c>
      <c r="AE157" s="192">
        <v>0</v>
      </c>
      <c r="AF157" s="125">
        <f>ROUND(AE157*Valores!$C$2,2)</f>
        <v>0</v>
      </c>
      <c r="AG157" s="125">
        <f>ROUND(IF($F$4="NO",Valores!$C$63,Valores!$C$63/2),2)</f>
        <v>7131.28</v>
      </c>
      <c r="AH157" s="125">
        <f t="shared" si="23"/>
        <v>125317.84400000001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-13784.962840000002</v>
      </c>
      <c r="AO157" s="125">
        <f>AH157*-Valores!$C$72</f>
        <v>0</v>
      </c>
      <c r="AP157" s="125">
        <f>AH157*Valores!$C$73</f>
        <v>-5639.3029800000004</v>
      </c>
      <c r="AQ157" s="125">
        <f>Valores!$C$100</f>
        <v>-554.86</v>
      </c>
      <c r="AR157" s="125">
        <f>IF($F$5=0,Valores!$C$101,(Valores!$C$101+$F$5*(Valores!$C$101)))</f>
        <v>-385</v>
      </c>
      <c r="AS157" s="125">
        <f t="shared" si="24"/>
        <v>104953.71818000001</v>
      </c>
      <c r="AT157" s="125">
        <f t="shared" si="18"/>
        <v>-13784.962840000002</v>
      </c>
      <c r="AU157" s="125">
        <f>AH157*Valores!$C$74</f>
        <v>-3383.5817880000004</v>
      </c>
      <c r="AV157" s="125">
        <f>AH157*Valores!$C$75</f>
        <v>-375.95353200000005</v>
      </c>
      <c r="AW157" s="125">
        <f t="shared" si="22"/>
        <v>107773.34584000001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28968.13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7973.53</v>
      </c>
      <c r="N158" s="125">
        <f t="shared" si="19"/>
        <v>0</v>
      </c>
      <c r="O158" s="125">
        <f>Valores!$C$16</f>
        <v>25779.88</v>
      </c>
      <c r="P158" s="125">
        <f>Valores!$D$5</f>
        <v>15250.78</v>
      </c>
      <c r="Q158" s="125">
        <f>Valores!$C$23</f>
        <v>12663.7</v>
      </c>
      <c r="R158" s="125">
        <f>IF($F$4="NO",Valores!$C$43,Valores!$C$43/2)</f>
        <v>9997.6470000000008</v>
      </c>
      <c r="S158" s="125">
        <f>Valores!$C$19</f>
        <v>14191.11</v>
      </c>
      <c r="T158" s="125">
        <f t="shared" si="25"/>
        <v>14191.11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6950.64</v>
      </c>
      <c r="AA158" s="125">
        <f>Valores!$C$25</f>
        <v>623.77</v>
      </c>
      <c r="AB158" s="214">
        <v>0</v>
      </c>
      <c r="AC158" s="125">
        <f t="shared" si="20"/>
        <v>0</v>
      </c>
      <c r="AD158" s="125">
        <f>Valores!$C$25</f>
        <v>623.77</v>
      </c>
      <c r="AE158" s="192">
        <v>0</v>
      </c>
      <c r="AF158" s="125">
        <f>ROUND(AE158*Valores!$C$2,2)</f>
        <v>0</v>
      </c>
      <c r="AG158" s="125">
        <f>ROUND(IF($F$4="NO",Valores!$C$63,Valores!$C$63/2),2)</f>
        <v>7131.28</v>
      </c>
      <c r="AH158" s="125">
        <f t="shared" si="23"/>
        <v>130154.23700000001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-14316.96607</v>
      </c>
      <c r="AO158" s="125">
        <f>AH158*-Valores!$C$72</f>
        <v>0</v>
      </c>
      <c r="AP158" s="125">
        <f>AH158*Valores!$C$73</f>
        <v>-5856.9406650000001</v>
      </c>
      <c r="AQ158" s="125">
        <f>Valores!$C$100</f>
        <v>-554.86</v>
      </c>
      <c r="AR158" s="125">
        <f>IF($F$5=0,Valores!$C$101,(Valores!$C$101+$F$5*(Valores!$C$101)))</f>
        <v>-385</v>
      </c>
      <c r="AS158" s="125">
        <f t="shared" si="24"/>
        <v>109040.47026500001</v>
      </c>
      <c r="AT158" s="125">
        <f t="shared" si="18"/>
        <v>-14316.96607</v>
      </c>
      <c r="AU158" s="125">
        <f>AH158*Valores!$C$74</f>
        <v>-3514.1643990000002</v>
      </c>
      <c r="AV158" s="125">
        <f>AH158*Valores!$C$75</f>
        <v>-390.46271100000001</v>
      </c>
      <c r="AW158" s="125">
        <f t="shared" si="22"/>
        <v>111932.64382000001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28968.13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10655.37</v>
      </c>
      <c r="N159" s="125">
        <f t="shared" si="19"/>
        <v>0</v>
      </c>
      <c r="O159" s="125">
        <f>Valores!$C$16</f>
        <v>25779.88</v>
      </c>
      <c r="P159" s="125">
        <f>Valores!$D$5</f>
        <v>15250.78</v>
      </c>
      <c r="Q159" s="125">
        <f>Valores!$C$23</f>
        <v>12663.7</v>
      </c>
      <c r="R159" s="125">
        <f>IF($F$4="NO",Valores!$C$47,Valores!$C$47/2)</f>
        <v>15943.246000000003</v>
      </c>
      <c r="S159" s="125">
        <f>Valores!$C$19</f>
        <v>14191.11</v>
      </c>
      <c r="T159" s="125">
        <f t="shared" si="25"/>
        <v>14191.11</v>
      </c>
      <c r="U159" s="125">
        <v>0</v>
      </c>
      <c r="V159" s="125">
        <v>0</v>
      </c>
      <c r="W159" s="192">
        <v>400</v>
      </c>
      <c r="X159" s="125">
        <f>ROUND(W159*Valores!$C$2,2)</f>
        <v>11933.32</v>
      </c>
      <c r="Y159" s="125">
        <f>ROUND(SUM(J159,H159,F159,R159)*Valores!$C$3,2)</f>
        <v>6736.71</v>
      </c>
      <c r="Z159" s="125">
        <f>Valores!$C$94</f>
        <v>6950.64</v>
      </c>
      <c r="AA159" s="125">
        <f>Valores!$C$25</f>
        <v>623.77</v>
      </c>
      <c r="AB159" s="214">
        <v>0</v>
      </c>
      <c r="AC159" s="125">
        <f t="shared" si="20"/>
        <v>0</v>
      </c>
      <c r="AD159" s="125">
        <f>Valores!$C$25</f>
        <v>623.77</v>
      </c>
      <c r="AE159" s="192">
        <v>94</v>
      </c>
      <c r="AF159" s="125">
        <f>ROUND(AE159*Valores!$C$2,2)</f>
        <v>2804.33</v>
      </c>
      <c r="AG159" s="125">
        <f>ROUND(IF($F$4="NO",Valores!$C$63,Valores!$C$63/2),2)</f>
        <v>7131.28</v>
      </c>
      <c r="AH159" s="125">
        <f t="shared" si="23"/>
        <v>160256.03599999996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-17628.163959999994</v>
      </c>
      <c r="AO159" s="125">
        <f>AH159*-Valores!$C$72</f>
        <v>0</v>
      </c>
      <c r="AP159" s="125">
        <f>AH159*Valores!$C$73</f>
        <v>-7211.5216199999977</v>
      </c>
      <c r="AQ159" s="125">
        <f>Valores!$C$100</f>
        <v>-554.86</v>
      </c>
      <c r="AR159" s="125">
        <f>IF($F$5=0,Valores!$C$101,(Valores!$C$101+$F$5*(Valores!$C$101)))</f>
        <v>-385</v>
      </c>
      <c r="AS159" s="125">
        <f t="shared" si="24"/>
        <v>134476.49041999999</v>
      </c>
      <c r="AT159" s="125">
        <f t="shared" si="18"/>
        <v>-17628.163959999994</v>
      </c>
      <c r="AU159" s="125">
        <f>AH159*Valores!$C$74</f>
        <v>-4326.9129719999992</v>
      </c>
      <c r="AV159" s="125">
        <f>AH159*Valores!$C$75</f>
        <v>-480.76810799999993</v>
      </c>
      <c r="AW159" s="125">
        <f t="shared" si="22"/>
        <v>137820.19095999998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24164.97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7231.3</v>
      </c>
      <c r="N160" s="125">
        <f t="shared" si="19"/>
        <v>0</v>
      </c>
      <c r="O160" s="125">
        <f>Valores!$C$16</f>
        <v>25779.88</v>
      </c>
      <c r="P160" s="125">
        <f>Valores!$D$5</f>
        <v>15250.78</v>
      </c>
      <c r="Q160" s="125">
        <f>Valores!$C$23</f>
        <v>12663.7</v>
      </c>
      <c r="R160" s="125">
        <f>IF($F$4="NO",Valores!$C$43,Valores!$C$43/2)</f>
        <v>9997.6470000000008</v>
      </c>
      <c r="S160" s="125">
        <f>Valores!$C$20</f>
        <v>14046.02</v>
      </c>
      <c r="T160" s="125">
        <f t="shared" si="25"/>
        <v>14046.02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6950.64</v>
      </c>
      <c r="AA160" s="125">
        <f>Valores!$C$25</f>
        <v>623.77</v>
      </c>
      <c r="AB160" s="214">
        <v>0</v>
      </c>
      <c r="AC160" s="125">
        <f t="shared" si="20"/>
        <v>0</v>
      </c>
      <c r="AD160" s="125">
        <f>Valores!$C$26</f>
        <v>623.77</v>
      </c>
      <c r="AE160" s="192">
        <v>0</v>
      </c>
      <c r="AF160" s="125">
        <f>ROUND(AE160*Valores!$C$2,2)</f>
        <v>0</v>
      </c>
      <c r="AG160" s="125">
        <f>ROUND(IF($F$4="NO",Valores!$C$63,Valores!$C$63/2),2)</f>
        <v>7131.28</v>
      </c>
      <c r="AH160" s="125">
        <f t="shared" si="23"/>
        <v>124463.75700000001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-13691.013270000001</v>
      </c>
      <c r="AO160" s="125">
        <f>AH160*-Valores!$C$72</f>
        <v>0</v>
      </c>
      <c r="AP160" s="125">
        <f>AH160*Valores!$C$73</f>
        <v>-5600.8690650000008</v>
      </c>
      <c r="AQ160" s="125">
        <f>Valores!$C$100</f>
        <v>-554.86</v>
      </c>
      <c r="AR160" s="125">
        <f>IF($F$5=0,Valores!$C$101,(Valores!$C$101+$F$5*(Valores!$C$101)))</f>
        <v>-385</v>
      </c>
      <c r="AS160" s="125">
        <f t="shared" si="24"/>
        <v>104232.01466500001</v>
      </c>
      <c r="AT160" s="125">
        <f t="shared" si="18"/>
        <v>-13691.013270000001</v>
      </c>
      <c r="AU160" s="125">
        <f>AH160*Valores!$C$74</f>
        <v>-3360.5214390000001</v>
      </c>
      <c r="AV160" s="125">
        <f>AH160*Valores!$C$75</f>
        <v>-373.39127100000002</v>
      </c>
      <c r="AW160" s="125">
        <f t="shared" si="22"/>
        <v>107038.83102000001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31772.46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8394.18</v>
      </c>
      <c r="N161" s="125">
        <f t="shared" si="19"/>
        <v>0</v>
      </c>
      <c r="O161" s="125">
        <f>Valores!$C$16</f>
        <v>25779.88</v>
      </c>
      <c r="P161" s="125">
        <f>Valores!$D$5</f>
        <v>15250.78</v>
      </c>
      <c r="Q161" s="125">
        <f>Valores!$C$23</f>
        <v>12663.7</v>
      </c>
      <c r="R161" s="125">
        <f>IF($F$4="NO",Valores!$C$43,Valores!$C$43/2)</f>
        <v>9997.6470000000008</v>
      </c>
      <c r="S161" s="125">
        <f>Valores!$C$19</f>
        <v>14191.11</v>
      </c>
      <c r="T161" s="125">
        <f t="shared" si="25"/>
        <v>14191.11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6950.64</v>
      </c>
      <c r="AA161" s="125">
        <f>Valores!$C$25</f>
        <v>623.77</v>
      </c>
      <c r="AB161" s="214">
        <v>0</v>
      </c>
      <c r="AC161" s="125">
        <f t="shared" si="20"/>
        <v>0</v>
      </c>
      <c r="AD161" s="125">
        <f>Valores!$C$26</f>
        <v>623.77</v>
      </c>
      <c r="AE161" s="192">
        <v>0</v>
      </c>
      <c r="AF161" s="125">
        <f>ROUND(AE161*Valores!$C$2,2)</f>
        <v>0</v>
      </c>
      <c r="AG161" s="125">
        <f>ROUND(IF($F$4="NO",Valores!$C$63,Valores!$C$63/2),2)</f>
        <v>7131.28</v>
      </c>
      <c r="AH161" s="125">
        <f t="shared" si="23"/>
        <v>133379.217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-14671.713870000001</v>
      </c>
      <c r="AO161" s="125">
        <f>AH161*-Valores!$C$72</f>
        <v>0</v>
      </c>
      <c r="AP161" s="125">
        <f>AH161*Valores!$C$73</f>
        <v>-6002.0647650000001</v>
      </c>
      <c r="AQ161" s="125">
        <f>Valores!$C$100</f>
        <v>-554.86</v>
      </c>
      <c r="AR161" s="125">
        <f>IF($F$5=0,Valores!$C$101,(Valores!$C$101+$F$5*(Valores!$C$101)))</f>
        <v>-385</v>
      </c>
      <c r="AS161" s="125">
        <f t="shared" si="24"/>
        <v>111765.57836499999</v>
      </c>
      <c r="AT161" s="125">
        <f t="shared" si="18"/>
        <v>-14671.713870000001</v>
      </c>
      <c r="AU161" s="125">
        <f>AH161*Valores!$C$74</f>
        <v>-3601.238859</v>
      </c>
      <c r="AV161" s="125">
        <f>AH161*Valores!$C$75</f>
        <v>-400.13765100000001</v>
      </c>
      <c r="AW161" s="125">
        <f t="shared" si="22"/>
        <v>114706.12662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31772.46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8394.18</v>
      </c>
      <c r="N162" s="125">
        <f t="shared" si="19"/>
        <v>0</v>
      </c>
      <c r="O162" s="125">
        <f>Valores!$C$16</f>
        <v>25779.88</v>
      </c>
      <c r="P162" s="125">
        <f>Valores!$D$5</f>
        <v>15250.78</v>
      </c>
      <c r="Q162" s="125">
        <f>Valores!$C$23</f>
        <v>12663.7</v>
      </c>
      <c r="R162" s="125">
        <f>IF($F$4="NO",Valores!$C$43,Valores!$C$43/2)</f>
        <v>9997.6470000000008</v>
      </c>
      <c r="S162" s="125">
        <f>Valores!$C$19</f>
        <v>14191.11</v>
      </c>
      <c r="T162" s="125">
        <f t="shared" si="25"/>
        <v>14191.11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6950.64</v>
      </c>
      <c r="AA162" s="125">
        <f>Valores!$C$25</f>
        <v>623.77</v>
      </c>
      <c r="AB162" s="214">
        <v>0</v>
      </c>
      <c r="AC162" s="125">
        <f t="shared" si="20"/>
        <v>0</v>
      </c>
      <c r="AD162" s="125">
        <f>Valores!$C$26</f>
        <v>623.77</v>
      </c>
      <c r="AE162" s="192">
        <v>94</v>
      </c>
      <c r="AF162" s="125">
        <f>ROUND(AE162*Valores!$C$2,2)</f>
        <v>2804.33</v>
      </c>
      <c r="AG162" s="125">
        <f>ROUND(IF($F$4="NO",Valores!$C$63,Valores!$C$63/2),2)</f>
        <v>7131.28</v>
      </c>
      <c r="AH162" s="125">
        <f t="shared" si="23"/>
        <v>136183.54700000002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-14980.190170000002</v>
      </c>
      <c r="AO162" s="125">
        <f>AH162*-Valores!$C$72</f>
        <v>0</v>
      </c>
      <c r="AP162" s="125">
        <f>AH162*Valores!$C$73</f>
        <v>-6128.2596150000008</v>
      </c>
      <c r="AQ162" s="125">
        <f>Valores!$C$100</f>
        <v>-554.86</v>
      </c>
      <c r="AR162" s="125">
        <f>IF($F$5=0,Valores!$C$101,(Valores!$C$101+$F$5*(Valores!$C$101)))</f>
        <v>-385</v>
      </c>
      <c r="AS162" s="125">
        <f t="shared" si="24"/>
        <v>114135.23721500002</v>
      </c>
      <c r="AT162" s="125">
        <f t="shared" si="18"/>
        <v>-14980.190170000002</v>
      </c>
      <c r="AU162" s="125">
        <f>AH162*Valores!$C$74</f>
        <v>-3676.9557690000006</v>
      </c>
      <c r="AV162" s="125">
        <f>AH162*Valores!$C$75</f>
        <v>-408.5506410000001</v>
      </c>
      <c r="AW162" s="125">
        <f t="shared" si="22"/>
        <v>117117.85042000002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2923.66</v>
      </c>
      <c r="G163" s="192">
        <v>2686</v>
      </c>
      <c r="H163" s="125">
        <f>ROUND(G163*Valores!$C$2,2)</f>
        <v>80132.240000000005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20111.03</v>
      </c>
      <c r="N163" s="125">
        <f t="shared" si="19"/>
        <v>0</v>
      </c>
      <c r="O163" s="125">
        <f>Valores!$C$8</f>
        <v>32836.379999999997</v>
      </c>
      <c r="P163" s="125">
        <f>Valores!$D$5</f>
        <v>15250.78</v>
      </c>
      <c r="Q163" s="125">
        <f>Valores!$C$22</f>
        <v>13606.14</v>
      </c>
      <c r="R163" s="125">
        <f>IF($F$4="NO",Valores!$C$47,Valores!$C$47/2)</f>
        <v>15943.246000000003</v>
      </c>
      <c r="S163" s="125">
        <f>Valores!$C$19</f>
        <v>14191.11</v>
      </c>
      <c r="T163" s="125">
        <f t="shared" si="25"/>
        <v>14191.11</v>
      </c>
      <c r="U163" s="125">
        <v>0</v>
      </c>
      <c r="V163" s="125">
        <v>0</v>
      </c>
      <c r="W163" s="192">
        <v>700</v>
      </c>
      <c r="X163" s="125">
        <f>ROUND(W163*Valores!$C$2,2)</f>
        <v>20883.310000000001</v>
      </c>
      <c r="Y163" s="125">
        <f>ROUND(SUM(J163,H163,F163,R163)*Valores!$C$3,2)</f>
        <v>14849.87</v>
      </c>
      <c r="Z163" s="125">
        <f>Valores!$C$96</f>
        <v>13901.27</v>
      </c>
      <c r="AA163" s="125">
        <f>Valores!$C$25</f>
        <v>623.77</v>
      </c>
      <c r="AB163" s="214">
        <v>0</v>
      </c>
      <c r="AC163" s="125">
        <f t="shared" si="20"/>
        <v>0</v>
      </c>
      <c r="AD163" s="125">
        <f>Valores!$C$26</f>
        <v>623.77</v>
      </c>
      <c r="AE163" s="192">
        <v>94</v>
      </c>
      <c r="AF163" s="125">
        <f>ROUND(AE163*Valores!$C$2,2)</f>
        <v>2804.33</v>
      </c>
      <c r="AG163" s="125">
        <f>ROUND(IF($F$4="NO",Valores!$C$63,Valores!$C$63/2),2)</f>
        <v>7131.28</v>
      </c>
      <c r="AH163" s="125">
        <f t="shared" si="23"/>
        <v>255812.18599999996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-28139.340459999996</v>
      </c>
      <c r="AO163" s="125">
        <f>AH163*-Valores!$C$72</f>
        <v>0</v>
      </c>
      <c r="AP163" s="125">
        <f>AH163*Valores!$C$73</f>
        <v>-11511.548369999997</v>
      </c>
      <c r="AQ163" s="125">
        <f>Valores!$C$100</f>
        <v>-554.86</v>
      </c>
      <c r="AR163" s="125">
        <f>IF($F$5=0,Valores!$C$101,(Valores!$C$101+$F$5*(Valores!$C$101)))</f>
        <v>-385</v>
      </c>
      <c r="AS163" s="125">
        <f t="shared" si="24"/>
        <v>215221.43716999996</v>
      </c>
      <c r="AT163" s="125">
        <f t="shared" si="18"/>
        <v>-28139.340459999996</v>
      </c>
      <c r="AU163" s="125">
        <f>AH163*Valores!$C$74</f>
        <v>-6906.9290219999984</v>
      </c>
      <c r="AV163" s="125">
        <f>AH163*Valores!$C$75</f>
        <v>-767.43655799999988</v>
      </c>
      <c r="AW163" s="125">
        <f t="shared" si="22"/>
        <v>219998.47995999997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2774.5</v>
      </c>
      <c r="G164" s="192">
        <v>2547</v>
      </c>
      <c r="H164" s="125">
        <f>ROUND(G164*Valores!$C$2,2)</f>
        <v>75985.42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19466.64</v>
      </c>
      <c r="N164" s="125">
        <f t="shared" si="19"/>
        <v>0</v>
      </c>
      <c r="O164" s="125">
        <f>Valores!$C$16</f>
        <v>25779.88</v>
      </c>
      <c r="P164" s="125">
        <f>Valores!$D$5</f>
        <v>15250.78</v>
      </c>
      <c r="Q164" s="125">
        <f>Valores!$C$22</f>
        <v>13606.14</v>
      </c>
      <c r="R164" s="125">
        <f>IF($F$4="NO",Valores!$C$47,Valores!$C$47/2)</f>
        <v>15943.246000000003</v>
      </c>
      <c r="S164" s="125">
        <f>Valores!$C$19</f>
        <v>14191.11</v>
      </c>
      <c r="T164" s="125">
        <f t="shared" si="25"/>
        <v>14191.11</v>
      </c>
      <c r="U164" s="125">
        <v>0</v>
      </c>
      <c r="V164" s="125">
        <v>0</v>
      </c>
      <c r="W164" s="192">
        <v>700</v>
      </c>
      <c r="X164" s="125">
        <f>ROUND(W164*Valores!$C$2,2)</f>
        <v>20883.310000000001</v>
      </c>
      <c r="Y164" s="125">
        <f>ROUND(SUM(J164,H164,F164,R164)*Valores!$C$3,2)</f>
        <v>14205.47</v>
      </c>
      <c r="Z164" s="125">
        <f>Valores!$C$96</f>
        <v>13901.27</v>
      </c>
      <c r="AA164" s="125">
        <f>Valores!$C$25</f>
        <v>623.77</v>
      </c>
      <c r="AB164" s="214">
        <v>0</v>
      </c>
      <c r="AC164" s="125">
        <f t="shared" si="20"/>
        <v>0</v>
      </c>
      <c r="AD164" s="125">
        <f>Valores!$C$26</f>
        <v>623.77</v>
      </c>
      <c r="AE164" s="192">
        <v>94</v>
      </c>
      <c r="AF164" s="125">
        <f>ROUND(AE164*Valores!$C$2,2)</f>
        <v>2804.33</v>
      </c>
      <c r="AG164" s="125">
        <f>ROUND(IF($F$4="NO",Valores!$C$63,Valores!$C$63/2),2)</f>
        <v>7131.28</v>
      </c>
      <c r="AH164" s="125">
        <f t="shared" si="23"/>
        <v>243170.91599999997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-26748.800759999998</v>
      </c>
      <c r="AO164" s="125">
        <f>AH164*-Valores!$C$72</f>
        <v>0</v>
      </c>
      <c r="AP164" s="125">
        <f>AH164*Valores!$C$73</f>
        <v>-10942.691219999999</v>
      </c>
      <c r="AQ164" s="125">
        <f>Valores!$C$100</f>
        <v>-554.86</v>
      </c>
      <c r="AR164" s="125">
        <f>IF($F$5=0,Valores!$C$101,(Valores!$C$101+$F$5*(Valores!$C$101)))</f>
        <v>-385</v>
      </c>
      <c r="AS164" s="125">
        <f t="shared" si="24"/>
        <v>204539.56401999996</v>
      </c>
      <c r="AT164" s="125">
        <f t="shared" si="18"/>
        <v>-26748.800759999998</v>
      </c>
      <c r="AU164" s="125">
        <f>AH164*Valores!$C$74</f>
        <v>-6565.6147319999991</v>
      </c>
      <c r="AV164" s="125">
        <f>AH164*Valores!$C$75</f>
        <v>-729.51274799999987</v>
      </c>
      <c r="AW164" s="125">
        <f t="shared" si="22"/>
        <v>209126.98775999996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2655.16</v>
      </c>
      <c r="G165" s="192">
        <v>2251</v>
      </c>
      <c r="H165" s="125">
        <f>ROUND(G165*Valores!$C$2,2)</f>
        <v>67154.759999999995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18124.14</v>
      </c>
      <c r="N165" s="125">
        <f t="shared" si="19"/>
        <v>0</v>
      </c>
      <c r="O165" s="125">
        <f>Valores!$C$16</f>
        <v>25779.88</v>
      </c>
      <c r="P165" s="125">
        <f>Valores!$D$5</f>
        <v>15250.78</v>
      </c>
      <c r="Q165" s="125">
        <f>Valores!$C$22</f>
        <v>13606.14</v>
      </c>
      <c r="R165" s="125">
        <f>IF($F$4="NO",Valores!$C$47,Valores!$C$47/2)</f>
        <v>15943.246000000003</v>
      </c>
      <c r="S165" s="125">
        <f>Valores!$C$19</f>
        <v>14191.11</v>
      </c>
      <c r="T165" s="125">
        <f t="shared" si="25"/>
        <v>14191.11</v>
      </c>
      <c r="U165" s="125">
        <v>0</v>
      </c>
      <c r="V165" s="125">
        <v>0</v>
      </c>
      <c r="W165" s="192">
        <v>700</v>
      </c>
      <c r="X165" s="125">
        <f>ROUND(W165*Valores!$C$2,2)</f>
        <v>20883.310000000001</v>
      </c>
      <c r="Y165" s="125">
        <f>ROUND(SUM(J165,H165,F165,R165)*Valores!$C$3,2)</f>
        <v>12862.97</v>
      </c>
      <c r="Z165" s="125">
        <f>Valores!$C$96</f>
        <v>13901.27</v>
      </c>
      <c r="AA165" s="125">
        <f>Valores!$C$25</f>
        <v>623.77</v>
      </c>
      <c r="AB165" s="214">
        <v>0</v>
      </c>
      <c r="AC165" s="125">
        <f t="shared" si="20"/>
        <v>0</v>
      </c>
      <c r="AD165" s="125">
        <f>Valores!$C$26</f>
        <v>623.77</v>
      </c>
      <c r="AE165" s="192">
        <v>94</v>
      </c>
      <c r="AF165" s="125">
        <f>ROUND(AE165*Valores!$C$2,2)</f>
        <v>2804.33</v>
      </c>
      <c r="AG165" s="125">
        <f>ROUND(IF($F$4="NO",Valores!$C$63,Valores!$C$63/2),2)</f>
        <v>7131.28</v>
      </c>
      <c r="AH165" s="125">
        <f t="shared" si="23"/>
        <v>231535.91599999997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-25468.950759999996</v>
      </c>
      <c r="AO165" s="125">
        <f>AH165*-Valores!$C$72</f>
        <v>0</v>
      </c>
      <c r="AP165" s="125">
        <f>AH165*Valores!$C$73</f>
        <v>-10419.116219999998</v>
      </c>
      <c r="AQ165" s="125">
        <f>Valores!$C$100</f>
        <v>-554.86</v>
      </c>
      <c r="AR165" s="125">
        <f>IF($F$5=0,Valores!$C$101,(Valores!$C$101+$F$5*(Valores!$C$101)))</f>
        <v>-385</v>
      </c>
      <c r="AS165" s="125">
        <f t="shared" si="24"/>
        <v>194707.98901999998</v>
      </c>
      <c r="AT165" s="125">
        <f t="shared" si="18"/>
        <v>-25468.950759999996</v>
      </c>
      <c r="AU165" s="125">
        <f>AH165*Valores!$C$74</f>
        <v>-6251.4697319999987</v>
      </c>
      <c r="AV165" s="125">
        <f>AH165*Valores!$C$75</f>
        <v>-694.6077479999999</v>
      </c>
      <c r="AW165" s="125">
        <f t="shared" si="22"/>
        <v>199120.88775999998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2476.16</v>
      </c>
      <c r="G166" s="192">
        <v>2352</v>
      </c>
      <c r="H166" s="125">
        <f>ROUND(G166*Valores!$C$2,2)</f>
        <v>70167.92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18549.259999999998</v>
      </c>
      <c r="N166" s="125">
        <f t="shared" si="19"/>
        <v>0</v>
      </c>
      <c r="O166" s="125">
        <f>Valores!$C$16</f>
        <v>25779.88</v>
      </c>
      <c r="P166" s="125">
        <f>Valores!$D$5</f>
        <v>15250.78</v>
      </c>
      <c r="Q166" s="125">
        <v>0</v>
      </c>
      <c r="R166" s="125">
        <f>IF($F$4="NO",Valores!$C$47,Valores!$C$47/2)</f>
        <v>15943.246000000003</v>
      </c>
      <c r="S166" s="125">
        <f>Valores!$C$19</f>
        <v>14191.11</v>
      </c>
      <c r="T166" s="125">
        <f t="shared" si="25"/>
        <v>14191.11</v>
      </c>
      <c r="U166" s="125">
        <v>0</v>
      </c>
      <c r="V166" s="125">
        <v>0</v>
      </c>
      <c r="W166" s="192">
        <v>700</v>
      </c>
      <c r="X166" s="125">
        <f>ROUND(W166*Valores!$C$2,2)</f>
        <v>20883.310000000001</v>
      </c>
      <c r="Y166" s="125">
        <f>ROUND(SUM(J166,H166,F166,R166)*Valores!$C$3,2)</f>
        <v>13288.1</v>
      </c>
      <c r="Z166" s="125">
        <f>Valores!$C$96</f>
        <v>13901.27</v>
      </c>
      <c r="AA166" s="125">
        <f>Valores!$C$25</f>
        <v>623.77</v>
      </c>
      <c r="AB166" s="214">
        <v>0</v>
      </c>
      <c r="AC166" s="125">
        <f t="shared" si="20"/>
        <v>0</v>
      </c>
      <c r="AD166" s="125">
        <f>Valores!$C$26</f>
        <v>623.77</v>
      </c>
      <c r="AE166" s="192">
        <v>94</v>
      </c>
      <c r="AF166" s="125">
        <f>ROUND(AE166*Valores!$C$2,2)</f>
        <v>2804.33</v>
      </c>
      <c r="AG166" s="125">
        <f>ROUND(IF($F$4="NO",Valores!$C$63,Valores!$C$63/2),2)</f>
        <v>7131.28</v>
      </c>
      <c r="AH166" s="125">
        <f t="shared" si="23"/>
        <v>221614.18599999999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-24377.560459999997</v>
      </c>
      <c r="AO166" s="125">
        <f>AH166*-Valores!$C$72</f>
        <v>0</v>
      </c>
      <c r="AP166" s="125">
        <f>AH166*Valores!$C$73</f>
        <v>-9972.6383699999988</v>
      </c>
      <c r="AQ166" s="125">
        <f>Valores!$C$100</f>
        <v>-554.86</v>
      </c>
      <c r="AR166" s="125">
        <f>IF($F$5=0,Valores!$C$101,(Valores!$C$101+$F$5*(Valores!$C$101)))</f>
        <v>-385</v>
      </c>
      <c r="AS166" s="125">
        <f t="shared" si="24"/>
        <v>186324.12716999999</v>
      </c>
      <c r="AT166" s="125">
        <f t="shared" si="18"/>
        <v>-24377.560459999997</v>
      </c>
      <c r="AU166" s="125">
        <f>AH166*Valores!$C$74</f>
        <v>-5983.5830219999998</v>
      </c>
      <c r="AV166" s="125">
        <f>AH166*Valores!$C$75</f>
        <v>-664.84255799999994</v>
      </c>
      <c r="AW166" s="125">
        <f t="shared" si="22"/>
        <v>190588.19996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2476.16</v>
      </c>
      <c r="G167" s="192">
        <v>2092</v>
      </c>
      <c r="H167" s="125">
        <f>ROUND(G167*Valores!$C$2,2)</f>
        <v>62411.26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17385.759999999998</v>
      </c>
      <c r="N167" s="125">
        <f t="shared" si="19"/>
        <v>0</v>
      </c>
      <c r="O167" s="125">
        <f>Valores!$C$16</f>
        <v>25779.88</v>
      </c>
      <c r="P167" s="125">
        <f>Valores!$D$5</f>
        <v>15250.78</v>
      </c>
      <c r="Q167" s="125">
        <v>0</v>
      </c>
      <c r="R167" s="125">
        <f>IF($F$4="NO",Valores!$C$47,Valores!$C$47/2)</f>
        <v>15943.246000000003</v>
      </c>
      <c r="S167" s="125">
        <f>Valores!$C$19</f>
        <v>14191.11</v>
      </c>
      <c r="T167" s="125">
        <f t="shared" si="25"/>
        <v>14191.11</v>
      </c>
      <c r="U167" s="125">
        <v>0</v>
      </c>
      <c r="V167" s="125">
        <v>0</v>
      </c>
      <c r="W167" s="192">
        <v>700</v>
      </c>
      <c r="X167" s="125">
        <f>ROUND(W167*Valores!$C$2,2)</f>
        <v>20883.310000000001</v>
      </c>
      <c r="Y167" s="125">
        <f>ROUND(SUM(J167,H167,F167,R167)*Valores!$C$3,2)</f>
        <v>12124.6</v>
      </c>
      <c r="Z167" s="125">
        <f>Valores!$C$96</f>
        <v>13901.27</v>
      </c>
      <c r="AA167" s="125">
        <f>Valores!$C$25</f>
        <v>623.77</v>
      </c>
      <c r="AB167" s="214">
        <v>0</v>
      </c>
      <c r="AC167" s="125">
        <f t="shared" si="20"/>
        <v>0</v>
      </c>
      <c r="AD167" s="125">
        <f>Valores!$C$26</f>
        <v>623.77</v>
      </c>
      <c r="AE167" s="192">
        <v>94</v>
      </c>
      <c r="AF167" s="125">
        <f>ROUND(AE167*Valores!$C$2,2)</f>
        <v>2804.33</v>
      </c>
      <c r="AG167" s="125">
        <f>ROUND(IF($F$4="NO",Valores!$C$63,Valores!$C$63/2),2)</f>
        <v>7131.28</v>
      </c>
      <c r="AH167" s="125">
        <f t="shared" si="23"/>
        <v>211530.52599999995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-23268.357859999996</v>
      </c>
      <c r="AO167" s="125">
        <f>AH167*-Valores!$C$72</f>
        <v>0</v>
      </c>
      <c r="AP167" s="125">
        <f>AH167*Valores!$C$73</f>
        <v>-9518.8736699999972</v>
      </c>
      <c r="AQ167" s="125">
        <f>Valores!$C$100</f>
        <v>-554.86</v>
      </c>
      <c r="AR167" s="125">
        <f>IF($F$5=0,Valores!$C$101,(Valores!$C$101+$F$5*(Valores!$C$101)))</f>
        <v>-385</v>
      </c>
      <c r="AS167" s="125">
        <f t="shared" si="24"/>
        <v>177803.43446999998</v>
      </c>
      <c r="AT167" s="125">
        <f t="shared" si="18"/>
        <v>-23268.357859999996</v>
      </c>
      <c r="AU167" s="125">
        <f>AH167*Valores!$C$74</f>
        <v>-5711.3242019999989</v>
      </c>
      <c r="AV167" s="125">
        <f>AH167*Valores!$C$75</f>
        <v>-634.59157799999991</v>
      </c>
      <c r="AW167" s="125">
        <f t="shared" si="22"/>
        <v>181916.25235999995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2446.33</v>
      </c>
      <c r="G168" s="192">
        <v>1941</v>
      </c>
      <c r="H168" s="125">
        <f>ROUND(G168*Valores!$C$2,2)</f>
        <v>57906.44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16705.57</v>
      </c>
      <c r="N168" s="125">
        <f t="shared" si="19"/>
        <v>0</v>
      </c>
      <c r="O168" s="125">
        <f>Valores!$C$16</f>
        <v>25779.88</v>
      </c>
      <c r="P168" s="125">
        <f>Valores!$D$5</f>
        <v>15250.78</v>
      </c>
      <c r="Q168" s="125">
        <v>0</v>
      </c>
      <c r="R168" s="125">
        <f>IF($F$4="NO",Valores!$C$47,Valores!$C$47/2)</f>
        <v>15943.246000000003</v>
      </c>
      <c r="S168" s="125">
        <f>Valores!$C$19</f>
        <v>14191.11</v>
      </c>
      <c r="T168" s="125">
        <f t="shared" si="25"/>
        <v>14191.11</v>
      </c>
      <c r="U168" s="125">
        <v>0</v>
      </c>
      <c r="V168" s="125">
        <v>0</v>
      </c>
      <c r="W168" s="192">
        <v>700</v>
      </c>
      <c r="X168" s="125">
        <f>ROUND(W168*Valores!$C$2,2)</f>
        <v>20883.310000000001</v>
      </c>
      <c r="Y168" s="125">
        <f>ROUND(SUM(J168,H168,F168,R168)*Valores!$C$3,2)</f>
        <v>11444.4</v>
      </c>
      <c r="Z168" s="125">
        <f>Valores!$C$96</f>
        <v>13901.27</v>
      </c>
      <c r="AA168" s="125">
        <f>Valores!$C$25</f>
        <v>623.77</v>
      </c>
      <c r="AB168" s="214">
        <v>0</v>
      </c>
      <c r="AC168" s="125">
        <f t="shared" si="20"/>
        <v>0</v>
      </c>
      <c r="AD168" s="125">
        <f>Valores!$C$26</f>
        <v>623.77</v>
      </c>
      <c r="AE168" s="192">
        <v>94</v>
      </c>
      <c r="AF168" s="125">
        <f>ROUND(AE168*Valores!$C$2,2)</f>
        <v>2804.33</v>
      </c>
      <c r="AG168" s="125">
        <f>ROUND(IF($F$4="NO",Valores!$C$63,Valores!$C$63/2),2)</f>
        <v>7131.28</v>
      </c>
      <c r="AH168" s="125">
        <f t="shared" si="23"/>
        <v>205635.48599999998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-22619.903459999998</v>
      </c>
      <c r="AO168" s="125">
        <f>AH168*-Valores!$C$72</f>
        <v>0</v>
      </c>
      <c r="AP168" s="125">
        <f>AH168*Valores!$C$73</f>
        <v>-9253.5968699999994</v>
      </c>
      <c r="AQ168" s="125">
        <f>Valores!$C$100</f>
        <v>-554.86</v>
      </c>
      <c r="AR168" s="125">
        <f>IF($F$5=0,Valores!$C$101,(Valores!$C$101+$F$5*(Valores!$C$101)))</f>
        <v>-385</v>
      </c>
      <c r="AS168" s="125">
        <f t="shared" si="24"/>
        <v>172822.12566999998</v>
      </c>
      <c r="AT168" s="125">
        <f t="shared" si="18"/>
        <v>-22619.903459999998</v>
      </c>
      <c r="AU168" s="125">
        <f>AH168*Valores!$C$74</f>
        <v>-5552.1581219999989</v>
      </c>
      <c r="AV168" s="125">
        <f>AH168*Valores!$C$75</f>
        <v>-616.90645799999993</v>
      </c>
      <c r="AW168" s="125">
        <f t="shared" si="22"/>
        <v>176846.51795999997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2356.83</v>
      </c>
      <c r="G169" s="192">
        <v>2161</v>
      </c>
      <c r="H169" s="125">
        <f>ROUND(G169*Valores!$C$2,2)</f>
        <v>64469.760000000002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17676.64</v>
      </c>
      <c r="N169" s="125">
        <f t="shared" si="19"/>
        <v>0</v>
      </c>
      <c r="O169" s="125">
        <f>Valores!$C$16</f>
        <v>25779.88</v>
      </c>
      <c r="P169" s="125">
        <f>Valores!$D$5</f>
        <v>15250.78</v>
      </c>
      <c r="Q169" s="125">
        <v>0</v>
      </c>
      <c r="R169" s="125">
        <f>IF($F$4="NO",Valores!$C$47,Valores!$C$47/2)</f>
        <v>15943.246000000003</v>
      </c>
      <c r="S169" s="125">
        <f>Valores!$C$19</f>
        <v>14191.11</v>
      </c>
      <c r="T169" s="125">
        <f t="shared" si="25"/>
        <v>14191.11</v>
      </c>
      <c r="U169" s="125">
        <v>0</v>
      </c>
      <c r="V169" s="125">
        <v>0</v>
      </c>
      <c r="W169" s="192">
        <v>700</v>
      </c>
      <c r="X169" s="125">
        <f>ROUND(W169*Valores!$C$2,2)</f>
        <v>20883.310000000001</v>
      </c>
      <c r="Y169" s="125">
        <f>ROUND(SUM(J169,H169,F169,R169)*Valores!$C$3,2)</f>
        <v>12415.48</v>
      </c>
      <c r="Z169" s="125">
        <f>Valores!$C$96</f>
        <v>13901.27</v>
      </c>
      <c r="AA169" s="125">
        <f>Valores!$C$25</f>
        <v>623.77</v>
      </c>
      <c r="AB169" s="214">
        <v>0</v>
      </c>
      <c r="AC169" s="125">
        <f t="shared" si="20"/>
        <v>0</v>
      </c>
      <c r="AD169" s="125">
        <f>Valores!$C$26</f>
        <v>623.77</v>
      </c>
      <c r="AE169" s="192">
        <v>94</v>
      </c>
      <c r="AF169" s="125">
        <f>ROUND(AE169*Valores!$C$2,2)</f>
        <v>2804.33</v>
      </c>
      <c r="AG169" s="125">
        <f>ROUND(IF($F$4="NO",Valores!$C$63,Valores!$C$63/2),2)</f>
        <v>7131.28</v>
      </c>
      <c r="AH169" s="125">
        <f t="shared" si="23"/>
        <v>214051.45599999995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-23545.660159999996</v>
      </c>
      <c r="AO169" s="125">
        <f>AH169*-Valores!$C$72</f>
        <v>0</v>
      </c>
      <c r="AP169" s="125">
        <f>AH169*Valores!$C$73</f>
        <v>-9632.3155199999965</v>
      </c>
      <c r="AQ169" s="125">
        <f>Valores!$C$100</f>
        <v>-554.86</v>
      </c>
      <c r="AR169" s="125">
        <f>IF($F$5=0,Valores!$C$101,(Valores!$C$101+$F$5*(Valores!$C$101)))</f>
        <v>-385</v>
      </c>
      <c r="AS169" s="125">
        <f t="shared" si="24"/>
        <v>179933.62031999996</v>
      </c>
      <c r="AT169" s="125">
        <f t="shared" si="18"/>
        <v>-23545.660159999996</v>
      </c>
      <c r="AU169" s="125">
        <f>AH169*Valores!$C$74</f>
        <v>-5779.3893119999984</v>
      </c>
      <c r="AV169" s="125">
        <f>AH169*Valores!$C$75</f>
        <v>-642.15436799999986</v>
      </c>
      <c r="AW169" s="125">
        <f t="shared" si="22"/>
        <v>184084.25215999995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2923.66</v>
      </c>
      <c r="G170" s="192">
        <v>2686</v>
      </c>
      <c r="H170" s="125">
        <f>ROUND(G170*Valores!$C$2,2)</f>
        <v>80132.240000000005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20111.03</v>
      </c>
      <c r="N170" s="125">
        <f t="shared" si="19"/>
        <v>0</v>
      </c>
      <c r="O170" s="125">
        <f>Valores!$C$16</f>
        <v>25779.88</v>
      </c>
      <c r="P170" s="125">
        <f>Valores!$D$5</f>
        <v>15250.78</v>
      </c>
      <c r="Q170" s="125">
        <v>0</v>
      </c>
      <c r="R170" s="125">
        <f>IF($F$4="NO",Valores!$C$47,Valores!$C$47/2)</f>
        <v>15943.246000000003</v>
      </c>
      <c r="S170" s="125">
        <f>Valores!$C$19</f>
        <v>14191.11</v>
      </c>
      <c r="T170" s="125">
        <f t="shared" si="25"/>
        <v>14191.11</v>
      </c>
      <c r="U170" s="125">
        <v>0</v>
      </c>
      <c r="V170" s="125">
        <v>0</v>
      </c>
      <c r="W170" s="192">
        <v>700</v>
      </c>
      <c r="X170" s="125">
        <f>ROUND(W170*Valores!$C$2,2)</f>
        <v>20883.310000000001</v>
      </c>
      <c r="Y170" s="125">
        <f>ROUND(SUM(J170,H170,F170,R170)*Valores!$C$3,2)</f>
        <v>14849.87</v>
      </c>
      <c r="Z170" s="125">
        <f>Valores!$C$96</f>
        <v>13901.27</v>
      </c>
      <c r="AA170" s="125">
        <f>Valores!$C$25</f>
        <v>623.77</v>
      </c>
      <c r="AB170" s="214">
        <v>0</v>
      </c>
      <c r="AC170" s="125">
        <f t="shared" si="20"/>
        <v>0</v>
      </c>
      <c r="AD170" s="125">
        <f>Valores!$C$26</f>
        <v>623.77</v>
      </c>
      <c r="AE170" s="192">
        <v>0</v>
      </c>
      <c r="AF170" s="125">
        <f>ROUND(AE170*Valores!$C$2,2)</f>
        <v>0</v>
      </c>
      <c r="AG170" s="125">
        <f>ROUND(IF($F$4="NO",Valores!$C$63,Valores!$C$63/2),2)</f>
        <v>7131.28</v>
      </c>
      <c r="AH170" s="125">
        <f t="shared" si="23"/>
        <v>232345.21600000001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-25557.973760000001</v>
      </c>
      <c r="AO170" s="125">
        <f>AH170*-Valores!$C$72</f>
        <v>0</v>
      </c>
      <c r="AP170" s="125">
        <f>AH170*Valores!$C$73</f>
        <v>-10455.53472</v>
      </c>
      <c r="AQ170" s="125">
        <f>Valores!$C$100</f>
        <v>-554.86</v>
      </c>
      <c r="AR170" s="125">
        <f>IF($F$5=0,Valores!$C$101,(Valores!$C$101+$F$5*(Valores!$C$101)))</f>
        <v>-385</v>
      </c>
      <c r="AS170" s="125">
        <f t="shared" si="24"/>
        <v>195391.84752000001</v>
      </c>
      <c r="AT170" s="125">
        <f t="shared" si="18"/>
        <v>-25557.973760000001</v>
      </c>
      <c r="AU170" s="125">
        <f>AH170*Valores!$C$74</f>
        <v>-6273.3208320000003</v>
      </c>
      <c r="AV170" s="125">
        <f>AH170*Valores!$C$75</f>
        <v>-697.03564800000004</v>
      </c>
      <c r="AW170" s="125">
        <f t="shared" si="22"/>
        <v>199816.88576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2774.5</v>
      </c>
      <c r="G171" s="192">
        <v>2547</v>
      </c>
      <c r="H171" s="125">
        <f>ROUND(G171*Valores!$C$2,2)</f>
        <v>75985.42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19466.64</v>
      </c>
      <c r="N171" s="125">
        <f t="shared" si="19"/>
        <v>0</v>
      </c>
      <c r="O171" s="125">
        <f>Valores!$C$16</f>
        <v>25779.88</v>
      </c>
      <c r="P171" s="125">
        <f>Valores!$D$5</f>
        <v>15250.78</v>
      </c>
      <c r="Q171" s="125">
        <v>0</v>
      </c>
      <c r="R171" s="125">
        <f>IF($F$4="NO",Valores!$C$47,Valores!$C$47/2)</f>
        <v>15943.246000000003</v>
      </c>
      <c r="S171" s="125">
        <f>Valores!$C$19</f>
        <v>14191.11</v>
      </c>
      <c r="T171" s="125">
        <f t="shared" si="25"/>
        <v>14191.11</v>
      </c>
      <c r="U171" s="125">
        <v>0</v>
      </c>
      <c r="V171" s="125">
        <v>0</v>
      </c>
      <c r="W171" s="192">
        <v>700</v>
      </c>
      <c r="X171" s="125">
        <f>ROUND(W171*Valores!$C$2,2)</f>
        <v>20883.310000000001</v>
      </c>
      <c r="Y171" s="125">
        <f>ROUND(SUM(J171,H171,F171,R171)*Valores!$C$3,2)</f>
        <v>14205.47</v>
      </c>
      <c r="Z171" s="125">
        <f>Valores!$C$96</f>
        <v>13901.27</v>
      </c>
      <c r="AA171" s="125">
        <f>Valores!$C$25</f>
        <v>623.77</v>
      </c>
      <c r="AB171" s="214">
        <v>0</v>
      </c>
      <c r="AC171" s="125">
        <f t="shared" si="20"/>
        <v>0</v>
      </c>
      <c r="AD171" s="125">
        <f>Valores!$C$26</f>
        <v>623.77</v>
      </c>
      <c r="AE171" s="192">
        <v>0</v>
      </c>
      <c r="AF171" s="125">
        <f>ROUND(AE171*Valores!$C$2,2)</f>
        <v>0</v>
      </c>
      <c r="AG171" s="125">
        <f>ROUND(IF($F$4="NO",Valores!$C$63,Valores!$C$63/2),2)</f>
        <v>7131.28</v>
      </c>
      <c r="AH171" s="125">
        <f t="shared" si="23"/>
        <v>226760.44599999997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-24943.649059999996</v>
      </c>
      <c r="AO171" s="125">
        <f>AH171*-Valores!$C$72</f>
        <v>0</v>
      </c>
      <c r="AP171" s="125">
        <f>AH171*Valores!$C$73</f>
        <v>-10204.220069999998</v>
      </c>
      <c r="AQ171" s="125">
        <f>Valores!$C$100</f>
        <v>-554.86</v>
      </c>
      <c r="AR171" s="125">
        <f>IF($F$5=0,Valores!$C$101,(Valores!$C$101+$F$5*(Valores!$C$101)))</f>
        <v>-385</v>
      </c>
      <c r="AS171" s="125">
        <f t="shared" si="24"/>
        <v>190672.71686999997</v>
      </c>
      <c r="AT171" s="125">
        <f t="shared" si="18"/>
        <v>-24943.649059999996</v>
      </c>
      <c r="AU171" s="125">
        <f>AH171*Valores!$C$74</f>
        <v>-6122.5320419999989</v>
      </c>
      <c r="AV171" s="125">
        <f>AH171*Valores!$C$75</f>
        <v>-680.28133799999989</v>
      </c>
      <c r="AW171" s="125">
        <f t="shared" si="22"/>
        <v>195013.98355999996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38126.959999999999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14266.69</v>
      </c>
      <c r="N172" s="125">
        <f t="shared" si="19"/>
        <v>0</v>
      </c>
      <c r="O172" s="125">
        <f>Valores!$C$16</f>
        <v>25779.88</v>
      </c>
      <c r="P172" s="125">
        <f>Valores!$D$5</f>
        <v>15250.78</v>
      </c>
      <c r="Q172" s="125">
        <v>0</v>
      </c>
      <c r="R172" s="125">
        <f>IF($F$4="NO",Valores!$C$47,Valores!$C$47/2)</f>
        <v>15943.246000000003</v>
      </c>
      <c r="S172" s="125">
        <f>Valores!$C$19</f>
        <v>14191.11</v>
      </c>
      <c r="T172" s="125">
        <f t="shared" si="25"/>
        <v>14191.11</v>
      </c>
      <c r="U172" s="125">
        <v>0</v>
      </c>
      <c r="V172" s="125">
        <v>0</v>
      </c>
      <c r="W172" s="192">
        <v>900</v>
      </c>
      <c r="X172" s="125">
        <f>ROUND(W172*Valores!$C$2,2)</f>
        <v>26849.97</v>
      </c>
      <c r="Y172" s="125">
        <f>ROUND(SUM(J172,H172,F172,R172)*Valores!$C$3,2)</f>
        <v>8110.53</v>
      </c>
      <c r="Z172" s="125">
        <f>Valores!$C$96</f>
        <v>13901.27</v>
      </c>
      <c r="AA172" s="125">
        <f>Valores!$C$25</f>
        <v>623.77</v>
      </c>
      <c r="AB172" s="214">
        <v>0</v>
      </c>
      <c r="AC172" s="125">
        <f t="shared" si="20"/>
        <v>0</v>
      </c>
      <c r="AD172" s="125">
        <f>Valores!$C$26</f>
        <v>623.77</v>
      </c>
      <c r="AE172" s="192">
        <v>94</v>
      </c>
      <c r="AF172" s="125">
        <f>ROUND(AE172*Valores!$C$2,2)</f>
        <v>2804.33</v>
      </c>
      <c r="AG172" s="125">
        <f>ROUND(IF($F$4="NO",Valores!$C$63,Valores!$C$63/2),2)</f>
        <v>7131.28</v>
      </c>
      <c r="AH172" s="125">
        <f t="shared" si="23"/>
        <v>183603.58599999995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-20196.394459999996</v>
      </c>
      <c r="AO172" s="125">
        <f>AH172*-Valores!$C$72</f>
        <v>0</v>
      </c>
      <c r="AP172" s="125">
        <f>AH172*Valores!$C$73</f>
        <v>-8262.161369999998</v>
      </c>
      <c r="AQ172" s="125">
        <f>Valores!$C$100</f>
        <v>-554.86</v>
      </c>
      <c r="AR172" s="125">
        <f>IF($F$5=0,Valores!$C$101,(Valores!$C$101+$F$5*(Valores!$C$101)))</f>
        <v>-385</v>
      </c>
      <c r="AS172" s="125">
        <f t="shared" si="24"/>
        <v>154205.17016999997</v>
      </c>
      <c r="AT172" s="125">
        <f t="shared" si="18"/>
        <v>-20196.394459999996</v>
      </c>
      <c r="AU172" s="125">
        <f>AH172*Valores!$C$74</f>
        <v>-4957.2968219999984</v>
      </c>
      <c r="AV172" s="125">
        <f>AH172*Valores!$C$75</f>
        <v>-550.81075799999985</v>
      </c>
      <c r="AW172" s="125">
        <f t="shared" si="22"/>
        <v>157899.08395999996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6473.83</v>
      </c>
      <c r="G173" s="192">
        <f>2245</f>
        <v>2245</v>
      </c>
      <c r="H173" s="125">
        <f>ROUND(G173*Valores!$C$2,2)</f>
        <v>66975.759999999995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38783.29</v>
      </c>
      <c r="M173" s="125">
        <f>ROUND(IF($H$2=0,IF(AND(A173&lt;&gt;"13-930",A173&lt;&gt;"13-940"),(SUM(F173,H173,J173,L173,X173,T173,R173)*Valores!$C$4),0),0),2)</f>
        <v>21355.09</v>
      </c>
      <c r="N173" s="125">
        <f t="shared" si="19"/>
        <v>0</v>
      </c>
      <c r="O173" s="125">
        <f>Valores!$C$9</f>
        <v>32933</v>
      </c>
      <c r="P173" s="125">
        <f>Valores!$D$5</f>
        <v>15250.78</v>
      </c>
      <c r="Q173" s="125">
        <f>Valores!$C$22</f>
        <v>13606.14</v>
      </c>
      <c r="R173" s="125">
        <f>IF($F$4="NO",Valores!$C$47,Valores!$C$47/2)</f>
        <v>15943.246000000003</v>
      </c>
      <c r="S173" s="125">
        <f>Valores!$C$19</f>
        <v>14191.11</v>
      </c>
      <c r="T173" s="125">
        <f t="shared" si="25"/>
        <v>14191.11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13901.27</v>
      </c>
      <c r="AA173" s="125">
        <f>Valores!$C$25</f>
        <v>623.77</v>
      </c>
      <c r="AB173" s="214">
        <v>0</v>
      </c>
      <c r="AC173" s="125">
        <f t="shared" si="20"/>
        <v>0</v>
      </c>
      <c r="AD173" s="125">
        <f>Valores!$C$26</f>
        <v>623.77</v>
      </c>
      <c r="AE173" s="192">
        <v>0</v>
      </c>
      <c r="AF173" s="125">
        <f>ROUND(AE173*Valores!$C$2,2)</f>
        <v>0</v>
      </c>
      <c r="AG173" s="125">
        <f>ROUND(IF($F$4="NO",Valores!$C$63,Valores!$C$63/2),2)</f>
        <v>7131.28</v>
      </c>
      <c r="AH173" s="125">
        <f t="shared" si="23"/>
        <v>247792.33600000001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-27257.15696</v>
      </c>
      <c r="AO173" s="125">
        <f>AH173*-Valores!$C$72</f>
        <v>0</v>
      </c>
      <c r="AP173" s="125">
        <f>AH173*Valores!$C$73</f>
        <v>-11150.655119999999</v>
      </c>
      <c r="AQ173" s="125">
        <f>Valores!$C$100</f>
        <v>-554.86</v>
      </c>
      <c r="AR173" s="125">
        <f>IF($F$5=0,Valores!$C$101,(Valores!$C$101+$F$5*(Valores!$C$101)))</f>
        <v>-385</v>
      </c>
      <c r="AS173" s="125">
        <f t="shared" si="24"/>
        <v>208444.66392000002</v>
      </c>
      <c r="AT173" s="125">
        <f t="shared" si="18"/>
        <v>-27257.15696</v>
      </c>
      <c r="AU173" s="125">
        <f>AH173*Valores!$C$74</f>
        <v>-6690.3930719999998</v>
      </c>
      <c r="AV173" s="125">
        <f>AH173*Valores!$C$75</f>
        <v>-743.37700800000005</v>
      </c>
      <c r="AW173" s="125">
        <f t="shared" si="22"/>
        <v>213101.40896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5519.16</v>
      </c>
      <c r="G174" s="192">
        <f>1835</f>
        <v>1835</v>
      </c>
      <c r="H174" s="125">
        <f>ROUND(G174*Valores!$C$2,2)</f>
        <v>54744.11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38783.29</v>
      </c>
      <c r="M174" s="125">
        <f>ROUND(IF($H$2=0,IF(AND(A174&lt;&gt;"13-930",A174&lt;&gt;"13-940"),(SUM(F174,H174,J174,L174,X174,T174,R174)*Valores!$C$4),0),0),2)</f>
        <v>19377.14</v>
      </c>
      <c r="N174" s="125">
        <f t="shared" si="19"/>
        <v>0</v>
      </c>
      <c r="O174" s="125">
        <f>Valores!$C$9</f>
        <v>32933</v>
      </c>
      <c r="P174" s="125">
        <f>Valores!$D$5</f>
        <v>15250.78</v>
      </c>
      <c r="Q174" s="125">
        <f>Valores!$C$22</f>
        <v>13606.14</v>
      </c>
      <c r="R174" s="125">
        <f>IF($F$4="NO",Valores!$C$47,Valores!$C$47/2)</f>
        <v>15943.246000000003</v>
      </c>
      <c r="S174" s="125">
        <f>Valores!$C$19</f>
        <v>14191.11</v>
      </c>
      <c r="T174" s="125">
        <f t="shared" si="25"/>
        <v>14191.11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13901.27</v>
      </c>
      <c r="AA174" s="125">
        <f>Valores!$C$25</f>
        <v>623.77</v>
      </c>
      <c r="AB174" s="214">
        <v>0</v>
      </c>
      <c r="AC174" s="125">
        <f t="shared" si="20"/>
        <v>0</v>
      </c>
      <c r="AD174" s="125">
        <f>Valores!$C$26</f>
        <v>623.77</v>
      </c>
      <c r="AE174" s="192">
        <v>0</v>
      </c>
      <c r="AF174" s="125">
        <f>ROUND(AE174*Valores!$C$2,2)</f>
        <v>0</v>
      </c>
      <c r="AG174" s="125">
        <f>ROUND(IF($F$4="NO",Valores!$C$63,Valores!$C$63/2),2)</f>
        <v>7131.28</v>
      </c>
      <c r="AH174" s="125">
        <f t="shared" si="23"/>
        <v>232628.06599999999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-25589.08726</v>
      </c>
      <c r="AO174" s="125">
        <f>AH174*-Valores!$C$72</f>
        <v>0</v>
      </c>
      <c r="AP174" s="125">
        <f>AH174*Valores!$C$73</f>
        <v>-10468.26297</v>
      </c>
      <c r="AQ174" s="125">
        <f>Valores!$C$100</f>
        <v>-554.86</v>
      </c>
      <c r="AR174" s="125">
        <f>IF($F$5=0,Valores!$C$101,(Valores!$C$101+$F$5*(Valores!$C$101)))</f>
        <v>-385</v>
      </c>
      <c r="AS174" s="125">
        <f t="shared" si="24"/>
        <v>195630.85576999999</v>
      </c>
      <c r="AT174" s="125">
        <f t="shared" si="18"/>
        <v>-25589.08726</v>
      </c>
      <c r="AU174" s="125">
        <f>AH174*Valores!$C$74</f>
        <v>-6280.9577819999995</v>
      </c>
      <c r="AV174" s="125">
        <f>AH174*Valores!$C$75</f>
        <v>-697.88419799999997</v>
      </c>
      <c r="AW174" s="125">
        <f t="shared" si="22"/>
        <v>200060.13675999999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4773.33</v>
      </c>
      <c r="G175" s="192">
        <f>1484</f>
        <v>1484</v>
      </c>
      <c r="H175" s="125">
        <f>ROUND(G175*Valores!$C$2,2)</f>
        <v>44272.62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38783.29</v>
      </c>
      <c r="M175" s="125">
        <f>ROUND(IF($H$2=0,IF(AND(A175&lt;&gt;"13-930",A175&lt;&gt;"13-940"),(SUM(F175,H175,J175,L175,X175,T175,R175)*Valores!$C$4),0),0),2)</f>
        <v>17694.54</v>
      </c>
      <c r="N175" s="125">
        <f t="shared" si="19"/>
        <v>0</v>
      </c>
      <c r="O175" s="125">
        <f>Valores!$C$9</f>
        <v>32933</v>
      </c>
      <c r="P175" s="125">
        <f>Valores!$D$5</f>
        <v>15250.78</v>
      </c>
      <c r="Q175" s="125">
        <f>Valores!$C$22</f>
        <v>13606.14</v>
      </c>
      <c r="R175" s="125">
        <f>IF($F$4="NO",Valores!$C$47,Valores!$C$47/2)</f>
        <v>15943.246000000003</v>
      </c>
      <c r="S175" s="125">
        <f>Valores!$C$19</f>
        <v>14191.11</v>
      </c>
      <c r="T175" s="125">
        <f t="shared" si="25"/>
        <v>14191.11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13901.27</v>
      </c>
      <c r="AA175" s="125">
        <f>Valores!$C$25</f>
        <v>623.77</v>
      </c>
      <c r="AB175" s="214">
        <v>0</v>
      </c>
      <c r="AC175" s="125">
        <f t="shared" si="20"/>
        <v>0</v>
      </c>
      <c r="AD175" s="125">
        <f>Valores!$C$26</f>
        <v>623.77</v>
      </c>
      <c r="AE175" s="192">
        <v>0</v>
      </c>
      <c r="AF175" s="125">
        <f>ROUND(AE175*Valores!$C$2,2)</f>
        <v>0</v>
      </c>
      <c r="AG175" s="125">
        <f>ROUND(IF($F$4="NO",Valores!$C$63,Valores!$C$63/2),2)</f>
        <v>7131.28</v>
      </c>
      <c r="AH175" s="125">
        <f t="shared" si="23"/>
        <v>219728.14600000001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-24170.09606</v>
      </c>
      <c r="AO175" s="125">
        <f>AH175*-Valores!$C$72</f>
        <v>0</v>
      </c>
      <c r="AP175" s="125">
        <f>AH175*Valores!$C$73</f>
        <v>-9887.7665699999998</v>
      </c>
      <c r="AQ175" s="125">
        <f>Valores!$C$100</f>
        <v>-554.86</v>
      </c>
      <c r="AR175" s="125">
        <f>IF($F$5=0,Valores!$C$101,(Valores!$C$101+$F$5*(Valores!$C$101)))</f>
        <v>-385</v>
      </c>
      <c r="AS175" s="125">
        <f t="shared" si="24"/>
        <v>184730.42337</v>
      </c>
      <c r="AT175" s="125">
        <f t="shared" si="18"/>
        <v>-24170.09606</v>
      </c>
      <c r="AU175" s="125">
        <f>AH175*Valores!$C$74</f>
        <v>-5932.6599420000002</v>
      </c>
      <c r="AV175" s="125">
        <f>AH175*Valores!$C$75</f>
        <v>-659.184438</v>
      </c>
      <c r="AW175" s="125">
        <f t="shared" si="22"/>
        <v>188966.20556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5310.33</v>
      </c>
      <c r="G176" s="192">
        <f>1842</f>
        <v>1842</v>
      </c>
      <c r="H176" s="125">
        <f>ROUND(G176*Valores!$C$2,2)</f>
        <v>54952.94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38783.29</v>
      </c>
      <c r="M176" s="125">
        <f>ROUND(IF($H$2=0,IF(AND(A176&lt;&gt;"13-930",A176&lt;&gt;"13-940"),(SUM(F176,H176,J176,L176,X176,T176,R176)*Valores!$C$4),0),0),2)</f>
        <v>19377.14</v>
      </c>
      <c r="N176" s="125">
        <f t="shared" si="19"/>
        <v>0</v>
      </c>
      <c r="O176" s="125">
        <f>Valores!$C$9</f>
        <v>32933</v>
      </c>
      <c r="P176" s="125">
        <f>Valores!$D$5</f>
        <v>15250.78</v>
      </c>
      <c r="Q176" s="125">
        <f>Valores!$C$22</f>
        <v>13606.14</v>
      </c>
      <c r="R176" s="125">
        <f>IF($F$4="NO",Valores!$C$47,Valores!$C$47/2)</f>
        <v>15943.246000000003</v>
      </c>
      <c r="S176" s="125">
        <f>Valores!$C$19</f>
        <v>14191.11</v>
      </c>
      <c r="T176" s="125">
        <f t="shared" si="25"/>
        <v>14191.11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13901.27</v>
      </c>
      <c r="AA176" s="125">
        <f>Valores!$C$25</f>
        <v>623.77</v>
      </c>
      <c r="AB176" s="214">
        <v>0</v>
      </c>
      <c r="AC176" s="125">
        <f t="shared" si="20"/>
        <v>0</v>
      </c>
      <c r="AD176" s="125">
        <f>Valores!$C$26</f>
        <v>623.77</v>
      </c>
      <c r="AE176" s="192">
        <v>0</v>
      </c>
      <c r="AF176" s="125">
        <f>ROUND(AE176*Valores!$C$2,2)</f>
        <v>0</v>
      </c>
      <c r="AG176" s="125">
        <f>ROUND(IF($F$4="NO",Valores!$C$63,Valores!$C$63/2),2)</f>
        <v>7131.28</v>
      </c>
      <c r="AH176" s="125">
        <f t="shared" si="23"/>
        <v>232628.06599999999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-25589.08726</v>
      </c>
      <c r="AO176" s="125">
        <f>AH176*-Valores!$C$72</f>
        <v>0</v>
      </c>
      <c r="AP176" s="125">
        <f>AH176*Valores!$C$73</f>
        <v>-10468.26297</v>
      </c>
      <c r="AQ176" s="125">
        <f>Valores!$C$100</f>
        <v>-554.86</v>
      </c>
      <c r="AR176" s="125">
        <f>IF($F$5=0,Valores!$C$101,(Valores!$C$101+$F$5*(Valores!$C$101)))</f>
        <v>-385</v>
      </c>
      <c r="AS176" s="125">
        <f t="shared" si="24"/>
        <v>195630.85576999999</v>
      </c>
      <c r="AT176" s="125">
        <f t="shared" si="18"/>
        <v>-25589.08726</v>
      </c>
      <c r="AU176" s="125">
        <f>AH176*Valores!$C$74</f>
        <v>-6280.9577819999995</v>
      </c>
      <c r="AV176" s="125">
        <f>AH176*Valores!$C$75</f>
        <v>-697.88419799999997</v>
      </c>
      <c r="AW176" s="125">
        <f t="shared" si="22"/>
        <v>200060.13675999999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38126.959999999999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35799.96</v>
      </c>
      <c r="M177" s="125">
        <f>ROUND(IF($H$2=0,IF(AND(A177&lt;&gt;"13-930",A177&lt;&gt;"13-940"),(SUM(F177,H177,J177,L177,X177,T177,R177)*Valores!$C$4),0),0),2)</f>
        <v>15609.19</v>
      </c>
      <c r="N177" s="125">
        <f t="shared" si="19"/>
        <v>0</v>
      </c>
      <c r="O177" s="125">
        <f>Valores!$C$16</f>
        <v>25779.88</v>
      </c>
      <c r="P177" s="125">
        <f>Valores!$D$5</f>
        <v>15250.78</v>
      </c>
      <c r="Q177" s="125">
        <f>Valores!$C$22</f>
        <v>13606.14</v>
      </c>
      <c r="R177" s="125">
        <f>IF($F$4="NO",Valores!$C$47,Valores!$C$47/2)</f>
        <v>15943.246000000003</v>
      </c>
      <c r="S177" s="125">
        <f>Valores!$C$19</f>
        <v>14191.11</v>
      </c>
      <c r="T177" s="125">
        <f t="shared" si="25"/>
        <v>14191.11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13901.27</v>
      </c>
      <c r="AA177" s="125">
        <f>Valores!$C$25</f>
        <v>623.77</v>
      </c>
      <c r="AB177" s="214">
        <v>0</v>
      </c>
      <c r="AC177" s="125">
        <f t="shared" si="20"/>
        <v>0</v>
      </c>
      <c r="AD177" s="125">
        <f>Valores!$C$26</f>
        <v>623.77</v>
      </c>
      <c r="AE177" s="192">
        <v>0</v>
      </c>
      <c r="AF177" s="125">
        <f>ROUND(AE177*Valores!$C$2,2)</f>
        <v>0</v>
      </c>
      <c r="AG177" s="125">
        <f>ROUND(IF($F$4="NO",Valores!$C$63,Valores!$C$63/2),2)</f>
        <v>7131.28</v>
      </c>
      <c r="AH177" s="125">
        <f t="shared" si="23"/>
        <v>196587.35599999997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-21624.609159999996</v>
      </c>
      <c r="AO177" s="125">
        <f>AH177*-Valores!$C$72</f>
        <v>0</v>
      </c>
      <c r="AP177" s="125">
        <f>AH177*Valores!$C$73</f>
        <v>-8846.4310199999982</v>
      </c>
      <c r="AQ177" s="125">
        <f>Valores!$C$100</f>
        <v>-554.86</v>
      </c>
      <c r="AR177" s="125">
        <f>IF($F$5=0,Valores!$C$101,(Valores!$C$101+$F$5*(Valores!$C$101)))</f>
        <v>-385</v>
      </c>
      <c r="AS177" s="125">
        <f t="shared" si="24"/>
        <v>165176.45581999997</v>
      </c>
      <c r="AT177" s="125">
        <f t="shared" si="18"/>
        <v>-21624.609159999996</v>
      </c>
      <c r="AU177" s="125">
        <f>AH177*Valores!$C$74</f>
        <v>-5307.8586119999991</v>
      </c>
      <c r="AV177" s="125">
        <f>AH177*Valores!$C$75</f>
        <v>-589.76206799999989</v>
      </c>
      <c r="AW177" s="125">
        <f t="shared" si="22"/>
        <v>169065.12615999999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28968.13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19689.98</v>
      </c>
      <c r="M178" s="125">
        <f>ROUND(IF($H$2=0,IF(AND(A178&lt;&gt;"13-930",A178&lt;&gt;"13-940"),(SUM(F178,H178,J178,L178,X178,T178,R178)*Valores!$C$4),0),0),2)</f>
        <v>11818.87</v>
      </c>
      <c r="N178" s="125">
        <f t="shared" si="19"/>
        <v>0</v>
      </c>
      <c r="O178" s="125">
        <f>Valores!$C$16</f>
        <v>25779.88</v>
      </c>
      <c r="P178" s="125">
        <f>Valores!$D$5</f>
        <v>15250.78</v>
      </c>
      <c r="Q178" s="125">
        <f>Valores!$C$22</f>
        <v>13606.14</v>
      </c>
      <c r="R178" s="125">
        <f>IF($F$4="NO",Valores!$C$47,Valores!$C$47/2)</f>
        <v>15943.246000000003</v>
      </c>
      <c r="S178" s="125">
        <f>Valores!$C$19</f>
        <v>14191.11</v>
      </c>
      <c r="T178" s="125">
        <f t="shared" si="25"/>
        <v>14191.11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13901.27</v>
      </c>
      <c r="AA178" s="125">
        <f>Valores!$C$25</f>
        <v>623.77</v>
      </c>
      <c r="AB178" s="214">
        <v>0</v>
      </c>
      <c r="AC178" s="125">
        <f t="shared" si="20"/>
        <v>0</v>
      </c>
      <c r="AD178" s="125">
        <f>Valores!$C$26</f>
        <v>623.77</v>
      </c>
      <c r="AE178" s="192">
        <v>0</v>
      </c>
      <c r="AF178" s="125">
        <f>ROUND(AE178*Valores!$C$2,2)</f>
        <v>0</v>
      </c>
      <c r="AG178" s="125">
        <f>ROUND(IF($F$4="NO",Valores!$C$63,Valores!$C$63/2),2)</f>
        <v>7131.28</v>
      </c>
      <c r="AH178" s="125">
        <f t="shared" si="23"/>
        <v>167528.22599999997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-18428.104859999996</v>
      </c>
      <c r="AO178" s="125">
        <f>AH178*-Valores!$C$72</f>
        <v>0</v>
      </c>
      <c r="AP178" s="125">
        <f>AH178*Valores!$C$73</f>
        <v>-7538.770169999998</v>
      </c>
      <c r="AQ178" s="125">
        <f>Valores!$C$100</f>
        <v>-554.86</v>
      </c>
      <c r="AR178" s="125">
        <f>IF($F$5=0,Valores!$C$101,(Valores!$C$101+$F$5*(Valores!$C$101)))</f>
        <v>-385</v>
      </c>
      <c r="AS178" s="125">
        <f t="shared" si="24"/>
        <v>140621.49096999998</v>
      </c>
      <c r="AT178" s="125">
        <f t="shared" si="18"/>
        <v>-18428.104859999996</v>
      </c>
      <c r="AU178" s="125">
        <f>AH178*Valores!$C$74</f>
        <v>-4523.2621019999988</v>
      </c>
      <c r="AV178" s="125">
        <f>AH178*Valores!$C$75</f>
        <v>-502.58467799999988</v>
      </c>
      <c r="AW178" s="125">
        <f t="shared" si="22"/>
        <v>144074.27435999998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6354.49</v>
      </c>
      <c r="G179" s="192">
        <f>1835</f>
        <v>1835</v>
      </c>
      <c r="H179" s="125">
        <f>ROUND(G179*Valores!$C$2,2)</f>
        <v>54744.11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38783.29</v>
      </c>
      <c r="M179" s="125">
        <f>ROUND(IF($H$2=0,IF(AND(A179&lt;&gt;"13-930",A179&lt;&gt;"13-940"),(SUM(F179,H179,J179,L179,X179,T179,R179)*Valores!$C$4),0),0),2)</f>
        <v>19502.439999999999</v>
      </c>
      <c r="N179" s="125">
        <f t="shared" si="19"/>
        <v>0</v>
      </c>
      <c r="O179" s="125">
        <f>Valores!$C$9</f>
        <v>32933</v>
      </c>
      <c r="P179" s="125">
        <f>Valores!$D$5</f>
        <v>15250.78</v>
      </c>
      <c r="Q179" s="125">
        <f>Valores!$C$22</f>
        <v>13606.14</v>
      </c>
      <c r="R179" s="125">
        <f>IF($F$4="NO",Valores!$C$47,Valores!$C$47/2)</f>
        <v>15943.246000000003</v>
      </c>
      <c r="S179" s="125">
        <f>Valores!$C$19</f>
        <v>14191.11</v>
      </c>
      <c r="T179" s="125">
        <f t="shared" si="25"/>
        <v>14191.11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13901.27</v>
      </c>
      <c r="AA179" s="125">
        <f>Valores!$C$25</f>
        <v>623.77</v>
      </c>
      <c r="AB179" s="214">
        <v>0</v>
      </c>
      <c r="AC179" s="125">
        <f t="shared" si="20"/>
        <v>0</v>
      </c>
      <c r="AD179" s="125">
        <f>Valores!$C$26</f>
        <v>623.77</v>
      </c>
      <c r="AE179" s="192">
        <v>0</v>
      </c>
      <c r="AF179" s="125">
        <f>ROUND(AE179*Valores!$C$2,2)</f>
        <v>0</v>
      </c>
      <c r="AG179" s="125">
        <f>ROUND(IF($F$4="NO",Valores!$C$63,Valores!$C$63/2),2)</f>
        <v>7131.28</v>
      </c>
      <c r="AH179" s="125">
        <f t="shared" si="23"/>
        <v>233588.696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-25694.756559999998</v>
      </c>
      <c r="AO179" s="125">
        <f>AH179*-Valores!$C$72</f>
        <v>0</v>
      </c>
      <c r="AP179" s="125">
        <f>AH179*Valores!$C$73</f>
        <v>-10511.491319999999</v>
      </c>
      <c r="AQ179" s="125">
        <f>Valores!$C$100</f>
        <v>-554.86</v>
      </c>
      <c r="AR179" s="125">
        <f>IF($F$5=0,Valores!$C$101,(Valores!$C$101+$F$5*(Valores!$C$101)))</f>
        <v>-385</v>
      </c>
      <c r="AS179" s="125">
        <f t="shared" si="24"/>
        <v>196442.58812</v>
      </c>
      <c r="AT179" s="125">
        <f t="shared" si="18"/>
        <v>-25694.756559999998</v>
      </c>
      <c r="AU179" s="125">
        <f>AH179*Valores!$C$74</f>
        <v>-6306.8947920000001</v>
      </c>
      <c r="AV179" s="125">
        <f>AH179*Valores!$C$75</f>
        <v>-700.76608799999997</v>
      </c>
      <c r="AW179" s="125">
        <f t="shared" si="22"/>
        <v>200886.27856000001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5519.16</v>
      </c>
      <c r="G180" s="192">
        <f>1835</f>
        <v>1835</v>
      </c>
      <c r="H180" s="125">
        <f>ROUND(G180*Valores!$C$2,2)</f>
        <v>54744.11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38783.29</v>
      </c>
      <c r="M180" s="125">
        <f>ROUND(IF($H$2=0,IF(AND(A180&lt;&gt;"13-930",A180&lt;&gt;"13-940"),(SUM(F180,H180,J180,L180,X180,T180,R180)*Valores!$C$4),0),0),2)</f>
        <v>19377.14</v>
      </c>
      <c r="N180" s="125">
        <f t="shared" si="19"/>
        <v>0</v>
      </c>
      <c r="O180" s="125">
        <f>Valores!$C$9</f>
        <v>32933</v>
      </c>
      <c r="P180" s="125">
        <f>Valores!$D$5</f>
        <v>15250.78</v>
      </c>
      <c r="Q180" s="125">
        <f>Valores!$C$22</f>
        <v>13606.14</v>
      </c>
      <c r="R180" s="125">
        <f>IF($F$4="NO",Valores!$C$47,Valores!$C$47/2)</f>
        <v>15943.246000000003</v>
      </c>
      <c r="S180" s="125">
        <f>Valores!$C$19</f>
        <v>14191.11</v>
      </c>
      <c r="T180" s="125">
        <f t="shared" si="25"/>
        <v>14191.11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13901.27</v>
      </c>
      <c r="AA180" s="125">
        <f>Valores!$C$25</f>
        <v>623.77</v>
      </c>
      <c r="AB180" s="214">
        <v>0</v>
      </c>
      <c r="AC180" s="125">
        <f t="shared" si="20"/>
        <v>0</v>
      </c>
      <c r="AD180" s="125">
        <f>Valores!$C$26</f>
        <v>623.77</v>
      </c>
      <c r="AE180" s="192">
        <v>0</v>
      </c>
      <c r="AF180" s="125">
        <f>ROUND(AE180*Valores!$C$2,2)</f>
        <v>0</v>
      </c>
      <c r="AG180" s="125">
        <f>ROUND(IF($F$4="NO",Valores!$C$63,Valores!$C$63/2),2)</f>
        <v>7131.28</v>
      </c>
      <c r="AH180" s="125">
        <f t="shared" si="23"/>
        <v>232628.06599999999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-25589.08726</v>
      </c>
      <c r="AO180" s="125">
        <f>AH180*-Valores!$C$72</f>
        <v>0</v>
      </c>
      <c r="AP180" s="125">
        <f>AH180*Valores!$C$73</f>
        <v>-10468.26297</v>
      </c>
      <c r="AQ180" s="125">
        <f>Valores!$C$100</f>
        <v>-554.86</v>
      </c>
      <c r="AR180" s="125">
        <f>IF($F$5=0,Valores!$C$101,(Valores!$C$101+$F$5*(Valores!$C$101)))</f>
        <v>-385</v>
      </c>
      <c r="AS180" s="125">
        <f t="shared" si="24"/>
        <v>195630.85576999999</v>
      </c>
      <c r="AT180" s="125">
        <f t="shared" si="18"/>
        <v>-25589.08726</v>
      </c>
      <c r="AU180" s="125">
        <f>AH180*Valores!$C$74</f>
        <v>-6280.9577819999995</v>
      </c>
      <c r="AV180" s="125">
        <f>AH180*Valores!$C$75</f>
        <v>-697.88419799999997</v>
      </c>
      <c r="AW180" s="125">
        <f t="shared" si="22"/>
        <v>200060.13675999999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4773.33</v>
      </c>
      <c r="G181" s="192">
        <f>1484</f>
        <v>1484</v>
      </c>
      <c r="H181" s="125">
        <f>ROUND(G181*Valores!$C$2,2)</f>
        <v>44272.62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38783.29</v>
      </c>
      <c r="M181" s="125">
        <f>ROUND(IF($H$2=0,IF(AND(A181&lt;&gt;"13-930",A181&lt;&gt;"13-940"),(SUM(F181,H181,J181,L181,X181,T181,R181)*Valores!$C$4),0),0),2)</f>
        <v>17694.54</v>
      </c>
      <c r="N181" s="125">
        <f t="shared" si="19"/>
        <v>0</v>
      </c>
      <c r="O181" s="125">
        <f>Valores!$C$9</f>
        <v>32933</v>
      </c>
      <c r="P181" s="125">
        <f>Valores!$D$5</f>
        <v>15250.78</v>
      </c>
      <c r="Q181" s="125">
        <f>Valores!$C$22</f>
        <v>13606.14</v>
      </c>
      <c r="R181" s="125">
        <f>IF($F$4="NO",Valores!$C$47,Valores!$C$47/2)</f>
        <v>15943.246000000003</v>
      </c>
      <c r="S181" s="125">
        <f>Valores!$C$19</f>
        <v>14191.11</v>
      </c>
      <c r="T181" s="125">
        <f t="shared" si="25"/>
        <v>14191.11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13901.27</v>
      </c>
      <c r="AA181" s="125">
        <f>Valores!$C$25</f>
        <v>623.77</v>
      </c>
      <c r="AB181" s="214">
        <v>0</v>
      </c>
      <c r="AC181" s="125">
        <f t="shared" si="20"/>
        <v>0</v>
      </c>
      <c r="AD181" s="125">
        <f>Valores!$C$26</f>
        <v>623.77</v>
      </c>
      <c r="AE181" s="192">
        <v>0</v>
      </c>
      <c r="AF181" s="125">
        <f>ROUND(AE181*Valores!$C$2,2)</f>
        <v>0</v>
      </c>
      <c r="AG181" s="125">
        <f>ROUND(IF($F$4="NO",Valores!$C$63,Valores!$C$63/2),2)</f>
        <v>7131.28</v>
      </c>
      <c r="AH181" s="125">
        <f t="shared" si="23"/>
        <v>219728.14600000001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-24170.09606</v>
      </c>
      <c r="AO181" s="125">
        <f>AH181*-Valores!$C$72</f>
        <v>0</v>
      </c>
      <c r="AP181" s="125">
        <f>AH181*Valores!$C$73</f>
        <v>-9887.7665699999998</v>
      </c>
      <c r="AQ181" s="125">
        <f>Valores!$C$100</f>
        <v>-554.86</v>
      </c>
      <c r="AR181" s="125">
        <f>IF($F$5=0,Valores!$C$101,(Valores!$C$101+$F$5*(Valores!$C$101)))</f>
        <v>-385</v>
      </c>
      <c r="AS181" s="125">
        <f t="shared" si="24"/>
        <v>184730.42337</v>
      </c>
      <c r="AT181" s="125">
        <f t="shared" si="18"/>
        <v>-24170.09606</v>
      </c>
      <c r="AU181" s="125">
        <f>AH181*Valores!$C$74</f>
        <v>-5932.6599420000002</v>
      </c>
      <c r="AV181" s="125">
        <f>AH181*Valores!$C$75</f>
        <v>-659.184438</v>
      </c>
      <c r="AW181" s="125">
        <f t="shared" si="22"/>
        <v>188966.20556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38126.959999999999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35799.96</v>
      </c>
      <c r="M182" s="125">
        <f>ROUND(IF($H$2=0,IF(AND(A182&lt;&gt;"13-930",A182&lt;&gt;"13-940"),(SUM(F182,H182,J182,L182,X182,T182,R182)*Valores!$C$4),0),0),2)</f>
        <v>15609.19</v>
      </c>
      <c r="N182" s="125">
        <f t="shared" si="19"/>
        <v>0</v>
      </c>
      <c r="O182" s="125">
        <f>Valores!$C$16</f>
        <v>25779.88</v>
      </c>
      <c r="P182" s="125">
        <f>Valores!$D$5</f>
        <v>15250.78</v>
      </c>
      <c r="Q182" s="125">
        <f>Valores!$C$22</f>
        <v>13606.14</v>
      </c>
      <c r="R182" s="125">
        <f>IF($F$4="NO",Valores!$C$47,Valores!$C$47/2)</f>
        <v>15943.246000000003</v>
      </c>
      <c r="S182" s="125">
        <f>Valores!$C$19</f>
        <v>14191.11</v>
      </c>
      <c r="T182" s="125">
        <f t="shared" si="25"/>
        <v>14191.11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13901.27</v>
      </c>
      <c r="AA182" s="125">
        <f>Valores!$C$25</f>
        <v>623.77</v>
      </c>
      <c r="AB182" s="214">
        <v>0</v>
      </c>
      <c r="AC182" s="125">
        <f t="shared" si="20"/>
        <v>0</v>
      </c>
      <c r="AD182" s="125">
        <f>Valores!$C$26</f>
        <v>623.77</v>
      </c>
      <c r="AE182" s="192">
        <v>0</v>
      </c>
      <c r="AF182" s="125">
        <f>ROUND(AE182*Valores!$C$2,2)</f>
        <v>0</v>
      </c>
      <c r="AG182" s="125">
        <f>ROUND(IF($F$4="NO",Valores!$C$63,Valores!$C$63/2),2)</f>
        <v>7131.28</v>
      </c>
      <c r="AH182" s="125">
        <f t="shared" si="23"/>
        <v>196587.35599999997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-21624.609159999996</v>
      </c>
      <c r="AO182" s="125">
        <f>AH182*-Valores!$C$72</f>
        <v>0</v>
      </c>
      <c r="AP182" s="125">
        <f>AH182*Valores!$C$73</f>
        <v>-8846.4310199999982</v>
      </c>
      <c r="AQ182" s="125">
        <f>Valores!$C$100</f>
        <v>-554.86</v>
      </c>
      <c r="AR182" s="125">
        <f>IF($F$5=0,Valores!$C$101,(Valores!$C$101+$F$5*(Valores!$C$101)))</f>
        <v>-385</v>
      </c>
      <c r="AS182" s="125">
        <f t="shared" si="24"/>
        <v>165176.45581999997</v>
      </c>
      <c r="AT182" s="125">
        <f t="shared" si="18"/>
        <v>-21624.609159999996</v>
      </c>
      <c r="AU182" s="125">
        <f>AH182*Valores!$C$74</f>
        <v>-5307.8586119999991</v>
      </c>
      <c r="AV182" s="125">
        <f>AH182*Valores!$C$75</f>
        <v>-589.76206799999989</v>
      </c>
      <c r="AW182" s="125">
        <f t="shared" si="22"/>
        <v>169065.12615999999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28968.13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19689.98</v>
      </c>
      <c r="M183" s="125">
        <f>ROUND(IF($H$2=0,IF(AND(A183&lt;&gt;"13-930",A183&lt;&gt;"13-940"),(SUM(F183,H183,J183,L183,X183,T183,R183)*Valores!$C$4),0),0),2)</f>
        <v>11818.87</v>
      </c>
      <c r="N183" s="125">
        <f t="shared" si="19"/>
        <v>0</v>
      </c>
      <c r="O183" s="125">
        <f>Valores!$C$16</f>
        <v>25779.88</v>
      </c>
      <c r="P183" s="125">
        <f>Valores!$D$5</f>
        <v>15250.78</v>
      </c>
      <c r="Q183" s="125">
        <f>Valores!$C$23</f>
        <v>12663.7</v>
      </c>
      <c r="R183" s="125">
        <f>IF($F$4="NO",Valores!$C$47,Valores!$C$47/2)</f>
        <v>15943.246000000003</v>
      </c>
      <c r="S183" s="125">
        <f>Valores!$C$19</f>
        <v>14191.11</v>
      </c>
      <c r="T183" s="125">
        <f t="shared" si="25"/>
        <v>14191.11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13901.27</v>
      </c>
      <c r="AA183" s="125">
        <f>Valores!$C$25</f>
        <v>623.77</v>
      </c>
      <c r="AB183" s="214">
        <v>0</v>
      </c>
      <c r="AC183" s="125">
        <f t="shared" si="20"/>
        <v>0</v>
      </c>
      <c r="AD183" s="125">
        <f>Valores!$C$26</f>
        <v>623.77</v>
      </c>
      <c r="AE183" s="192">
        <v>0</v>
      </c>
      <c r="AF183" s="125">
        <f>ROUND(AE183*Valores!$C$2,2)</f>
        <v>0</v>
      </c>
      <c r="AG183" s="125">
        <f>ROUND(IF($F$4="NO",Valores!$C$63,Valores!$C$63/2),2)</f>
        <v>7131.28</v>
      </c>
      <c r="AH183" s="125">
        <f t="shared" si="23"/>
        <v>166585.78599999996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-18324.436459999997</v>
      </c>
      <c r="AO183" s="125">
        <f>AH183*-Valores!$C$72</f>
        <v>0</v>
      </c>
      <c r="AP183" s="125">
        <f>AH183*Valores!$C$73</f>
        <v>-7496.3603699999985</v>
      </c>
      <c r="AQ183" s="125">
        <f>Valores!$C$100</f>
        <v>-554.86</v>
      </c>
      <c r="AR183" s="125">
        <f>IF($F$5=0,Valores!$C$101,(Valores!$C$101+$F$5*(Valores!$C$101)))</f>
        <v>-385</v>
      </c>
      <c r="AS183" s="125">
        <f t="shared" si="24"/>
        <v>139825.12916999997</v>
      </c>
      <c r="AT183" s="125">
        <f t="shared" si="18"/>
        <v>-18324.436459999997</v>
      </c>
      <c r="AU183" s="125">
        <f>AH183*Valores!$C$74</f>
        <v>-4497.8162219999986</v>
      </c>
      <c r="AV183" s="125">
        <f>AH183*Valores!$C$75</f>
        <v>-499.7573579999999</v>
      </c>
      <c r="AW183" s="125">
        <f t="shared" si="22"/>
        <v>143263.77595999997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5340.16</v>
      </c>
      <c r="G184" s="192">
        <f>1323</f>
        <v>1323</v>
      </c>
      <c r="H184" s="125">
        <f>ROUND(G184*Valores!$C$2,2)</f>
        <v>39469.46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38783.29</v>
      </c>
      <c r="M184" s="125">
        <f>ROUND(IF($H$2=0,IF(AND(A184&lt;&gt;"13-930",A184&lt;&gt;"13-940"),(SUM(F184,H184,J184,L184,X184,T184,R184)*Valores!$C$4),0),0),2)</f>
        <v>17059.09</v>
      </c>
      <c r="N184" s="125">
        <f t="shared" si="19"/>
        <v>0</v>
      </c>
      <c r="O184" s="125">
        <f>Valores!$C$9</f>
        <v>32933</v>
      </c>
      <c r="P184" s="125">
        <f>Valores!$D$5</f>
        <v>15250.78</v>
      </c>
      <c r="Q184" s="125">
        <f>Valores!$C$22</f>
        <v>13606.14</v>
      </c>
      <c r="R184" s="125">
        <f>IF($F$4="NO",Valores!$C$47,Valores!$C$47/2)</f>
        <v>15943.246000000003</v>
      </c>
      <c r="S184" s="125">
        <f>Valores!$C$19</f>
        <v>14191.11</v>
      </c>
      <c r="T184" s="125">
        <f t="shared" si="25"/>
        <v>14191.11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13901.27</v>
      </c>
      <c r="AA184" s="125">
        <f>Valores!$C$25</f>
        <v>623.77</v>
      </c>
      <c r="AB184" s="214">
        <v>0</v>
      </c>
      <c r="AC184" s="125">
        <f t="shared" si="20"/>
        <v>0</v>
      </c>
      <c r="AD184" s="125">
        <f>Valores!$C$26</f>
        <v>623.77</v>
      </c>
      <c r="AE184" s="192">
        <v>0</v>
      </c>
      <c r="AF184" s="125">
        <f>ROUND(AE184*Valores!$C$2,2)</f>
        <v>0</v>
      </c>
      <c r="AG184" s="125">
        <f>ROUND(IF($F$4="NO",Valores!$C$63,Valores!$C$63/2),2)</f>
        <v>7131.28</v>
      </c>
      <c r="AH184" s="125">
        <f t="shared" si="23"/>
        <v>214856.36599999998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-23634.200259999998</v>
      </c>
      <c r="AO184" s="125">
        <f>AH184*-Valores!$C$72</f>
        <v>0</v>
      </c>
      <c r="AP184" s="125">
        <f>AH184*Valores!$C$73</f>
        <v>-9668.5364699999991</v>
      </c>
      <c r="AQ184" s="125">
        <f>Valores!$C$100</f>
        <v>-554.86</v>
      </c>
      <c r="AR184" s="125">
        <f>IF($F$5=0,Valores!$C$101,(Valores!$C$101+$F$5*(Valores!$C$101)))</f>
        <v>-385</v>
      </c>
      <c r="AS184" s="125">
        <f t="shared" si="24"/>
        <v>180613.76926999999</v>
      </c>
      <c r="AT184" s="125">
        <f t="shared" si="18"/>
        <v>-23634.200259999998</v>
      </c>
      <c r="AU184" s="125">
        <f>AH184*Valores!$C$74</f>
        <v>-5801.1218819999995</v>
      </c>
      <c r="AV184" s="125">
        <f>AH184*Valores!$C$75</f>
        <v>-644.56909799999994</v>
      </c>
      <c r="AW184" s="125">
        <f t="shared" si="22"/>
        <v>184776.47475999998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1909.33</v>
      </c>
      <c r="G185" s="192">
        <v>1354</v>
      </c>
      <c r="H185" s="125">
        <f>ROUND(G185*Valores!$C$2,2)</f>
        <v>40394.29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35799.96</v>
      </c>
      <c r="M185" s="125">
        <f>ROUND(IF($H$2=0,IF(AND(A185&lt;&gt;"13-930",A185&lt;&gt;"13-940"),(SUM(F185,H185,J185,L185,X185,T185,R185)*Valores!$C$4),0),0),2)</f>
        <v>16213.93</v>
      </c>
      <c r="N185" s="125">
        <f t="shared" si="19"/>
        <v>0</v>
      </c>
      <c r="O185" s="125">
        <f>Valores!$C$14</f>
        <v>27429.88</v>
      </c>
      <c r="P185" s="125">
        <f>Valores!$D$5</f>
        <v>15250.78</v>
      </c>
      <c r="Q185" s="125">
        <v>0</v>
      </c>
      <c r="R185" s="125">
        <f>IF($F$4="NO",Valores!$C$47,Valores!$C$47/2)</f>
        <v>15943.246000000003</v>
      </c>
      <c r="S185" s="125">
        <f>Valores!$C$20</f>
        <v>14046.02</v>
      </c>
      <c r="T185" s="125">
        <f t="shared" si="25"/>
        <v>14046.02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13901.27</v>
      </c>
      <c r="AA185" s="125">
        <f>Valores!$C$25</f>
        <v>623.77</v>
      </c>
      <c r="AB185" s="214">
        <v>0</v>
      </c>
      <c r="AC185" s="125">
        <f t="shared" si="20"/>
        <v>0</v>
      </c>
      <c r="AD185" s="125">
        <f>Valores!$C$26</f>
        <v>623.77</v>
      </c>
      <c r="AE185" s="192">
        <v>0</v>
      </c>
      <c r="AF185" s="125">
        <f>ROUND(AE185*Valores!$C$2,2)</f>
        <v>0</v>
      </c>
      <c r="AG185" s="125">
        <f>ROUND(IF($F$4="NO",Valores!$C$63,Valores!$C$63/2),2)</f>
        <v>7131.28</v>
      </c>
      <c r="AH185" s="125">
        <f t="shared" si="23"/>
        <v>189267.52599999998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-20819.42786</v>
      </c>
      <c r="AO185" s="125">
        <f>AH185*-Valores!$C$72</f>
        <v>0</v>
      </c>
      <c r="AP185" s="125">
        <f>AH185*Valores!$C$73</f>
        <v>-8517.0386699999981</v>
      </c>
      <c r="AQ185" s="125">
        <f>Valores!$C$100</f>
        <v>-554.86</v>
      </c>
      <c r="AR185" s="125">
        <f>IF($F$5=0,Valores!$C$101,(Valores!$C$101+$F$5*(Valores!$C$101)))</f>
        <v>-385</v>
      </c>
      <c r="AS185" s="125">
        <f t="shared" si="24"/>
        <v>158991.19946999999</v>
      </c>
      <c r="AT185" s="125">
        <f t="shared" si="18"/>
        <v>-20819.42786</v>
      </c>
      <c r="AU185" s="125">
        <f>AH185*Valores!$C$74</f>
        <v>-5110.2232019999992</v>
      </c>
      <c r="AV185" s="125">
        <f>AH185*Valores!$C$75</f>
        <v>-567.80257799999993</v>
      </c>
      <c r="AW185" s="125">
        <f t="shared" si="22"/>
        <v>162770.07235999999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1640.83</v>
      </c>
      <c r="G186" s="192">
        <v>1279</v>
      </c>
      <c r="H186" s="125">
        <f>ROUND(G186*Valores!$C$2,2)</f>
        <v>38156.79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35799.96</v>
      </c>
      <c r="M186" s="125">
        <f>ROUND(IF($H$2=0,IF(AND(A186&lt;&gt;"13-930",A186&lt;&gt;"13-940"),(SUM(F186,H186,J186,L186,X186,T186,R186)*Valores!$C$4),0),0),2)</f>
        <v>15859.79</v>
      </c>
      <c r="N186" s="125">
        <f t="shared" si="19"/>
        <v>0</v>
      </c>
      <c r="O186" s="125">
        <f>Valores!$C$16</f>
        <v>25779.88</v>
      </c>
      <c r="P186" s="125">
        <f>Valores!$D$5</f>
        <v>15250.78</v>
      </c>
      <c r="Q186" s="125">
        <v>0</v>
      </c>
      <c r="R186" s="125">
        <f>IF($F$4="NO",Valores!$C$47,Valores!$C$47/2)</f>
        <v>15943.246000000003</v>
      </c>
      <c r="S186" s="125">
        <f>Valores!$C$19</f>
        <v>14191.11</v>
      </c>
      <c r="T186" s="125">
        <f t="shared" si="25"/>
        <v>14191.11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13901.27</v>
      </c>
      <c r="AA186" s="125">
        <f>Valores!$C$25</f>
        <v>623.77</v>
      </c>
      <c r="AB186" s="214">
        <v>0</v>
      </c>
      <c r="AC186" s="125">
        <f t="shared" si="20"/>
        <v>0</v>
      </c>
      <c r="AD186" s="125">
        <f>Valores!$C$26</f>
        <v>623.77</v>
      </c>
      <c r="AE186" s="192">
        <v>0</v>
      </c>
      <c r="AF186" s="125">
        <f>ROUND(AE186*Valores!$C$2,2)</f>
        <v>0</v>
      </c>
      <c r="AG186" s="125">
        <f>ROUND(IF($F$4="NO",Valores!$C$63,Valores!$C$63/2),2)</f>
        <v>7131.28</v>
      </c>
      <c r="AH186" s="125">
        <f t="shared" si="23"/>
        <v>184902.47599999997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-20339.272359999995</v>
      </c>
      <c r="AO186" s="125">
        <f>AH186*-Valores!$C$72</f>
        <v>0</v>
      </c>
      <c r="AP186" s="125">
        <f>AH186*Valores!$C$73</f>
        <v>-8320.6114199999975</v>
      </c>
      <c r="AQ186" s="125">
        <f>Valores!$C$100</f>
        <v>-554.86</v>
      </c>
      <c r="AR186" s="125">
        <f>IF($F$5=0,Valores!$C$101,(Valores!$C$101+$F$5*(Valores!$C$101)))</f>
        <v>-385</v>
      </c>
      <c r="AS186" s="125">
        <f t="shared" si="24"/>
        <v>155302.73221999998</v>
      </c>
      <c r="AT186" s="125">
        <f t="shared" si="18"/>
        <v>-20339.272359999995</v>
      </c>
      <c r="AU186" s="125">
        <f>AH186*Valores!$C$74</f>
        <v>-4992.3668519999992</v>
      </c>
      <c r="AV186" s="125">
        <f>AH186*Valores!$C$75</f>
        <v>-554.70742799999994</v>
      </c>
      <c r="AW186" s="125">
        <f t="shared" si="22"/>
        <v>159016.12935999996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30638.799999999999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35799.96</v>
      </c>
      <c r="M187" s="125">
        <f>ROUND(IF($H$2=0,IF(AND(A187&lt;&gt;"13-930",A187&lt;&gt;"13-940"),(SUM(F187,H187,J187,L187,X187,T187,R187)*Valores!$C$4),0),0),2)</f>
        <v>14464.2</v>
      </c>
      <c r="N187" s="125">
        <f t="shared" si="19"/>
        <v>0</v>
      </c>
      <c r="O187" s="125">
        <f>Valores!$C$16</f>
        <v>25779.88</v>
      </c>
      <c r="P187" s="125">
        <f>Valores!$D$5</f>
        <v>15250.78</v>
      </c>
      <c r="Q187" s="125">
        <v>0</v>
      </c>
      <c r="R187" s="125">
        <f>IF($F$4="NO",Valores!$C$47,Valores!$C$47/2)</f>
        <v>15943.246000000003</v>
      </c>
      <c r="S187" s="125">
        <f>Valores!$C$20</f>
        <v>14046.02</v>
      </c>
      <c r="T187" s="125">
        <f t="shared" si="25"/>
        <v>14046.02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13901.27</v>
      </c>
      <c r="AA187" s="125">
        <f>Valores!$C$25</f>
        <v>623.77</v>
      </c>
      <c r="AB187" s="214">
        <v>0</v>
      </c>
      <c r="AC187" s="125">
        <f t="shared" si="20"/>
        <v>0</v>
      </c>
      <c r="AD187" s="125">
        <f>Valores!$C$26</f>
        <v>623.77</v>
      </c>
      <c r="AE187" s="192">
        <v>0</v>
      </c>
      <c r="AF187" s="125">
        <f>ROUND(AE187*Valores!$C$2,2)</f>
        <v>0</v>
      </c>
      <c r="AG187" s="125">
        <f>ROUND(IF($F$4="NO",Valores!$C$63,Valores!$C$63/2),2)</f>
        <v>7131.28</v>
      </c>
      <c r="AH187" s="125">
        <f t="shared" si="23"/>
        <v>174202.97599999997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-19162.327359999996</v>
      </c>
      <c r="AO187" s="125">
        <f>AH187*-Valores!$C$72</f>
        <v>0</v>
      </c>
      <c r="AP187" s="125">
        <f>AH187*Valores!$C$73</f>
        <v>-7839.1339199999984</v>
      </c>
      <c r="AQ187" s="125">
        <f>Valores!$C$100</f>
        <v>-554.86</v>
      </c>
      <c r="AR187" s="125">
        <f>IF($F$5=0,Valores!$C$101,(Valores!$C$101+$F$5*(Valores!$C$101)))</f>
        <v>-385</v>
      </c>
      <c r="AS187" s="125">
        <f t="shared" si="24"/>
        <v>146261.65471999996</v>
      </c>
      <c r="AT187" s="125">
        <f t="shared" si="18"/>
        <v>-19162.327359999996</v>
      </c>
      <c r="AU187" s="125">
        <f>AH187*Valores!$C$74</f>
        <v>-4703.4803519999987</v>
      </c>
      <c r="AV187" s="125">
        <f>AH187*Valores!$C$75</f>
        <v>-522.60892799999988</v>
      </c>
      <c r="AW187" s="125">
        <f t="shared" si="22"/>
        <v>149814.55935999996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38126.959999999999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35799.96</v>
      </c>
      <c r="M188" s="125">
        <f>ROUND(IF($H$2=0,IF(AND(A188&lt;&gt;"13-930",A188&lt;&gt;"13-940"),(SUM(F188,H188,J188,L188,X188,T188,R188)*Valores!$C$4),0),0),2)</f>
        <v>15609.19</v>
      </c>
      <c r="N188" s="125">
        <f t="shared" si="19"/>
        <v>0</v>
      </c>
      <c r="O188" s="125">
        <f>Valores!$C$16</f>
        <v>25779.88</v>
      </c>
      <c r="P188" s="125">
        <f>Valores!$D$5</f>
        <v>15250.78</v>
      </c>
      <c r="Q188" s="125">
        <f>Valores!$C$22</f>
        <v>13606.14</v>
      </c>
      <c r="R188" s="125">
        <f>IF($F$4="NO",Valores!$C$47,Valores!$C$47/2)</f>
        <v>15943.246000000003</v>
      </c>
      <c r="S188" s="125">
        <f>Valores!$C$19</f>
        <v>14191.11</v>
      </c>
      <c r="T188" s="125">
        <f t="shared" si="25"/>
        <v>14191.11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13901.27</v>
      </c>
      <c r="AA188" s="125">
        <f>Valores!$C$25</f>
        <v>623.77</v>
      </c>
      <c r="AB188" s="214">
        <v>0</v>
      </c>
      <c r="AC188" s="125">
        <f t="shared" si="20"/>
        <v>0</v>
      </c>
      <c r="AD188" s="125">
        <f>Valores!$C$26</f>
        <v>623.77</v>
      </c>
      <c r="AE188" s="192">
        <v>0</v>
      </c>
      <c r="AF188" s="125">
        <f>ROUND(AE188*Valores!$C$2,2)</f>
        <v>0</v>
      </c>
      <c r="AG188" s="125">
        <f>ROUND(IF($F$4="NO",Valores!$C$63,Valores!$C$63/2),2)</f>
        <v>7131.28</v>
      </c>
      <c r="AH188" s="125">
        <f t="shared" si="23"/>
        <v>196587.35599999997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-21624.609159999996</v>
      </c>
      <c r="AO188" s="125">
        <f>AH188*-Valores!$C$72</f>
        <v>0</v>
      </c>
      <c r="AP188" s="125">
        <f>AH188*Valores!$C$73</f>
        <v>-8846.4310199999982</v>
      </c>
      <c r="AQ188" s="125">
        <f>Valores!$C$100</f>
        <v>-554.86</v>
      </c>
      <c r="AR188" s="125">
        <f>IF($F$5=0,Valores!$C$101,(Valores!$C$101+$F$5*(Valores!$C$101)))</f>
        <v>-385</v>
      </c>
      <c r="AS188" s="125">
        <f t="shared" si="24"/>
        <v>165176.45581999997</v>
      </c>
      <c r="AT188" s="125">
        <f t="shared" si="18"/>
        <v>-21624.609159999996</v>
      </c>
      <c r="AU188" s="125">
        <f>AH188*Valores!$C$74</f>
        <v>-5307.8586119999991</v>
      </c>
      <c r="AV188" s="125">
        <f>AH188*Valores!$C$75</f>
        <v>-589.76206799999989</v>
      </c>
      <c r="AW188" s="125">
        <f t="shared" si="22"/>
        <v>169065.12615999999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31772.46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17899.98</v>
      </c>
      <c r="M189" s="125">
        <f>ROUND(IF($H$2=0,IF(AND(A189&lt;&gt;"13-930",A189&lt;&gt;"13-940"),(SUM(F189,H189,J189,L189,X189,T189,R189)*Valores!$C$4),0),0),2)</f>
        <v>11971.02</v>
      </c>
      <c r="N189" s="125">
        <f t="shared" si="19"/>
        <v>0</v>
      </c>
      <c r="O189" s="125">
        <f>Valores!$C$16</f>
        <v>25779.88</v>
      </c>
      <c r="P189" s="125">
        <f>Valores!$D$5</f>
        <v>15250.78</v>
      </c>
      <c r="Q189" s="125">
        <v>0</v>
      </c>
      <c r="R189" s="125">
        <f>IF($F$4="NO",Valores!$C$47,Valores!$C$47/2)</f>
        <v>15943.246000000003</v>
      </c>
      <c r="S189" s="125">
        <f>Valores!$C$19</f>
        <v>14191.11</v>
      </c>
      <c r="T189" s="125">
        <f t="shared" si="25"/>
        <v>14191.11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13901.27</v>
      </c>
      <c r="AA189" s="125">
        <f>Valores!$C$25</f>
        <v>623.77</v>
      </c>
      <c r="AB189" s="214">
        <v>0</v>
      </c>
      <c r="AC189" s="125">
        <f t="shared" si="20"/>
        <v>0</v>
      </c>
      <c r="AD189" s="125">
        <f>Valores!$C$26</f>
        <v>623.77</v>
      </c>
      <c r="AE189" s="192">
        <v>0</v>
      </c>
      <c r="AF189" s="125">
        <f>ROUND(AE189*Valores!$C$2,2)</f>
        <v>0</v>
      </c>
      <c r="AG189" s="125">
        <f>ROUND(IF($F$4="NO",Valores!$C$63,Valores!$C$63/2),2)</f>
        <v>7131.28</v>
      </c>
      <c r="AH189" s="125">
        <f t="shared" si="23"/>
        <v>155088.56599999999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-17059.742259999999</v>
      </c>
      <c r="AO189" s="125">
        <f>AH189*-Valores!$C$72</f>
        <v>0</v>
      </c>
      <c r="AP189" s="125">
        <f>AH189*Valores!$C$73</f>
        <v>-6978.9854699999996</v>
      </c>
      <c r="AQ189" s="125">
        <f>Valores!$C$100</f>
        <v>-554.86</v>
      </c>
      <c r="AR189" s="125">
        <f>IF($F$5=0,Valores!$C$101,(Valores!$C$101+$F$5*(Valores!$C$101)))</f>
        <v>-385</v>
      </c>
      <c r="AS189" s="125">
        <f t="shared" si="24"/>
        <v>130109.97826999999</v>
      </c>
      <c r="AT189" s="125">
        <f t="shared" si="18"/>
        <v>-17059.742259999999</v>
      </c>
      <c r="AU189" s="125">
        <f>AH189*Valores!$C$74</f>
        <v>-4187.3912819999996</v>
      </c>
      <c r="AV189" s="125">
        <f>AH189*Valores!$C$75</f>
        <v>-465.26569799999999</v>
      </c>
      <c r="AW189" s="125">
        <f t="shared" si="22"/>
        <v>133376.16675999999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28968.13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19689.98</v>
      </c>
      <c r="M190" s="125">
        <f>ROUND(IF($H$2=0,IF(AND(A190&lt;&gt;"13-930",A190&lt;&gt;"13-940"),(SUM(F190,H190,J190,L190,X190,T190,R190)*Valores!$C$4),0),0),2)</f>
        <v>11016.57</v>
      </c>
      <c r="N190" s="125">
        <f t="shared" si="19"/>
        <v>0</v>
      </c>
      <c r="O190" s="125">
        <f>Valores!$C$16</f>
        <v>25779.88</v>
      </c>
      <c r="P190" s="125">
        <f>Valores!$D$5</f>
        <v>15250.78</v>
      </c>
      <c r="Q190" s="125">
        <f>Valores!$C$23</f>
        <v>12663.7</v>
      </c>
      <c r="R190" s="125">
        <f>IF($F$4="NO",Valores!$C$44,Valores!$C$44/2)</f>
        <v>10594.584000000001</v>
      </c>
      <c r="S190" s="125">
        <f>Valores!$C$19</f>
        <v>14191.11</v>
      </c>
      <c r="T190" s="125">
        <f t="shared" si="25"/>
        <v>14191.11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6950.64</v>
      </c>
      <c r="AA190" s="125">
        <f>Valores!$C$25</f>
        <v>623.77</v>
      </c>
      <c r="AB190" s="214">
        <v>0</v>
      </c>
      <c r="AC190" s="125">
        <f t="shared" si="20"/>
        <v>0</v>
      </c>
      <c r="AD190" s="125">
        <f>Valores!$C$26</f>
        <v>623.77</v>
      </c>
      <c r="AE190" s="192">
        <v>0</v>
      </c>
      <c r="AF190" s="125">
        <f>ROUND(AE190*Valores!$C$2,2)</f>
        <v>0</v>
      </c>
      <c r="AG190" s="125">
        <f>ROUND(IF($F$4="NO",Valores!$C$63,Valores!$C$63/2),2)</f>
        <v>7131.28</v>
      </c>
      <c r="AH190" s="125">
        <f t="shared" si="23"/>
        <v>153484.19399999999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-16883.261339999997</v>
      </c>
      <c r="AO190" s="125">
        <f>AH190*-Valores!$C$72</f>
        <v>0</v>
      </c>
      <c r="AP190" s="125">
        <f>AH190*Valores!$C$73</f>
        <v>-6906.7887299999993</v>
      </c>
      <c r="AQ190" s="125">
        <f>Valores!$C$100</f>
        <v>-554.86</v>
      </c>
      <c r="AR190" s="125">
        <f>IF($F$5=0,Valores!$C$101,(Valores!$C$101+$F$5*(Valores!$C$101)))</f>
        <v>-385</v>
      </c>
      <c r="AS190" s="125">
        <f t="shared" si="24"/>
        <v>128754.28392999999</v>
      </c>
      <c r="AT190" s="125">
        <f t="shared" si="18"/>
        <v>-16883.261339999997</v>
      </c>
      <c r="AU190" s="125">
        <f>AH190*Valores!$C$74</f>
        <v>-4144.0732379999999</v>
      </c>
      <c r="AV190" s="125">
        <f>AH190*Valores!$C$75</f>
        <v>-460.45258199999995</v>
      </c>
      <c r="AW190" s="125">
        <f t="shared" si="22"/>
        <v>131996.40683999998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2953.5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570.70000000000005</v>
      </c>
      <c r="N191" s="125">
        <f t="shared" si="19"/>
        <v>0</v>
      </c>
      <c r="O191" s="125">
        <f>Valores!$C$7*B191</f>
        <v>1011.74</v>
      </c>
      <c r="P191" s="125">
        <f>ROUND(IF(B191&lt;15,(Valores!$E$5*B191),Valores!$D$5),2)</f>
        <v>1016.72</v>
      </c>
      <c r="Q191" s="125">
        <v>0</v>
      </c>
      <c r="R191" s="125">
        <f>IF($F$4="NO",Valores!$C$49*B191,Valores!$C$49*B191/2)</f>
        <v>532.92800000000011</v>
      </c>
      <c r="S191" s="125">
        <f>Valores!$C$18*B191</f>
        <v>318.20999999999998</v>
      </c>
      <c r="T191" s="125">
        <f t="shared" si="25"/>
        <v>318.20999999999998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307.93</v>
      </c>
      <c r="AA191" s="125">
        <f>IF((Valores!$C$28)*B191&gt;Valores!$F$28,Valores!$F$28,(Valores!$C$28)*B191)</f>
        <v>24.99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20.81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475.42</v>
      </c>
      <c r="AH191" s="125">
        <f t="shared" si="23"/>
        <v>7232.9480000000003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-795.62428</v>
      </c>
      <c r="AO191" s="125">
        <f>AH191*-Valores!$C$72</f>
        <v>0</v>
      </c>
      <c r="AP191" s="125">
        <f>AH191*Valores!$C$73</f>
        <v>-325.48266000000001</v>
      </c>
      <c r="AQ191" s="125">
        <f>Valores!$C$100</f>
        <v>-554.86</v>
      </c>
      <c r="AR191" s="125">
        <f>IF($F$5=0,Valores!$C$101,(Valores!$C$101+$F$5*(Valores!$C$101)))</f>
        <v>-385</v>
      </c>
      <c r="AS191" s="125">
        <f t="shared" si="24"/>
        <v>5171.9810600000001</v>
      </c>
      <c r="AT191" s="125">
        <f t="shared" si="18"/>
        <v>-795.62428</v>
      </c>
      <c r="AU191" s="125">
        <f>AH191*Valores!$C$74</f>
        <v>-195.28959600000002</v>
      </c>
      <c r="AV191" s="125">
        <f>AH191*Valores!$C$75</f>
        <v>-21.698844000000001</v>
      </c>
      <c r="AW191" s="125">
        <f t="shared" si="22"/>
        <v>6220.3352800000002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5906.99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1141.3900000000001</v>
      </c>
      <c r="N192" s="125">
        <f t="shared" si="19"/>
        <v>0</v>
      </c>
      <c r="O192" s="125">
        <f>Valores!$C$7*B192</f>
        <v>2023.48</v>
      </c>
      <c r="P192" s="125">
        <f>ROUND(IF(B192&lt;15,(Valores!$E$5*B192),Valores!$D$5),2)</f>
        <v>2033.44</v>
      </c>
      <c r="Q192" s="125">
        <v>0</v>
      </c>
      <c r="R192" s="125">
        <f>IF($F$4="NO",Valores!$C$49*B192,Valores!$C$49*B192/2)</f>
        <v>1065.8560000000002</v>
      </c>
      <c r="S192" s="125">
        <f>Valores!$C$18*B192</f>
        <v>636.41999999999996</v>
      </c>
      <c r="T192" s="125">
        <f t="shared" si="25"/>
        <v>636.41999999999996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615.86</v>
      </c>
      <c r="AA192" s="125">
        <f>IF((Valores!$C$28)*B192&gt;Valores!$F$28,Valores!$F$28,(Valores!$C$28)*B192)</f>
        <v>49.98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41.62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950.84</v>
      </c>
      <c r="AH192" s="125">
        <f t="shared" si="23"/>
        <v>14465.876000000002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-1591.2463600000003</v>
      </c>
      <c r="AO192" s="125">
        <f>AH192*-Valores!$C$72</f>
        <v>0</v>
      </c>
      <c r="AP192" s="125">
        <f>AH192*Valores!$C$73</f>
        <v>-650.96442000000002</v>
      </c>
      <c r="AQ192" s="125">
        <f>Valores!$C$100</f>
        <v>-554.86</v>
      </c>
      <c r="AR192" s="125">
        <f>IF($F$5=0,Valores!$C$101,(Valores!$C$101+$F$5*(Valores!$C$101)))</f>
        <v>-385</v>
      </c>
      <c r="AS192" s="125">
        <f t="shared" si="24"/>
        <v>11283.805220000002</v>
      </c>
      <c r="AT192" s="125">
        <f t="shared" si="18"/>
        <v>-1591.2463600000003</v>
      </c>
      <c r="AU192" s="125">
        <f>AH192*Valores!$C$74</f>
        <v>-390.57865200000003</v>
      </c>
      <c r="AV192" s="125">
        <f>AH192*Valores!$C$75</f>
        <v>-43.397628000000005</v>
      </c>
      <c r="AW192" s="125">
        <f t="shared" si="22"/>
        <v>12440.653360000002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8860.49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1712.09</v>
      </c>
      <c r="N193" s="125">
        <f t="shared" si="19"/>
        <v>0</v>
      </c>
      <c r="O193" s="125">
        <f>Valores!$C$7*B193</f>
        <v>3035.2200000000003</v>
      </c>
      <c r="P193" s="125">
        <f>ROUND(IF(B193&lt;15,(Valores!$E$5*B193),Valores!$D$5),2)</f>
        <v>3050.16</v>
      </c>
      <c r="Q193" s="125">
        <v>0</v>
      </c>
      <c r="R193" s="125">
        <f>IF($F$4="NO",Valores!$C$49*B193,Valores!$C$49*B193/2)</f>
        <v>1598.7840000000003</v>
      </c>
      <c r="S193" s="125">
        <f>Valores!$C$18*B193</f>
        <v>954.62999999999988</v>
      </c>
      <c r="T193" s="125">
        <f t="shared" si="25"/>
        <v>954.63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923.79</v>
      </c>
      <c r="AA193" s="125">
        <f>IF((Valores!$C$28)*B193&gt;Valores!$F$28,Valores!$F$28,(Valores!$C$28)*B193)</f>
        <v>74.97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62.429999999999993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1426.26</v>
      </c>
      <c r="AH193" s="125">
        <f t="shared" si="23"/>
        <v>21698.824000000001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-2386.8706400000001</v>
      </c>
      <c r="AO193" s="125">
        <f>AH193*-Valores!$C$72</f>
        <v>0</v>
      </c>
      <c r="AP193" s="125">
        <f>AH193*Valores!$C$73</f>
        <v>-976.44708000000003</v>
      </c>
      <c r="AQ193" s="125">
        <f>Valores!$C$100</f>
        <v>-554.86</v>
      </c>
      <c r="AR193" s="125">
        <f>IF($F$5=0,Valores!$C$101,(Valores!$C$101+$F$5*(Valores!$C$101)))</f>
        <v>-385</v>
      </c>
      <c r="AS193" s="125">
        <f t="shared" si="24"/>
        <v>17395.646280000001</v>
      </c>
      <c r="AT193" s="125">
        <f t="shared" si="18"/>
        <v>-2386.8706400000001</v>
      </c>
      <c r="AU193" s="125">
        <f>AH193*Valores!$C$74</f>
        <v>-585.86824799999999</v>
      </c>
      <c r="AV193" s="125">
        <f>AH193*Valores!$C$75</f>
        <v>-65.096472000000006</v>
      </c>
      <c r="AW193" s="125">
        <f t="shared" si="22"/>
        <v>18660.98864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11813.99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2282.7800000000002</v>
      </c>
      <c r="N194" s="125">
        <f t="shared" si="19"/>
        <v>0</v>
      </c>
      <c r="O194" s="125">
        <f>Valores!$C$7*B194</f>
        <v>4046.96</v>
      </c>
      <c r="P194" s="125">
        <f>ROUND(IF(B194&lt;15,(Valores!$E$5*B194),Valores!$D$5),2)</f>
        <v>4066.88</v>
      </c>
      <c r="Q194" s="125">
        <v>0</v>
      </c>
      <c r="R194" s="125">
        <f>IF($F$4="NO",Valores!$C$49*B194,Valores!$C$49*B194/2)</f>
        <v>2131.7120000000004</v>
      </c>
      <c r="S194" s="125">
        <f>Valores!$C$18*B194</f>
        <v>1272.8399999999999</v>
      </c>
      <c r="T194" s="125">
        <f t="shared" si="25"/>
        <v>1272.8399999999999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1231.72</v>
      </c>
      <c r="AA194" s="125">
        <f>IF((Valores!$C$28)*B194&gt;Valores!$F$28,Valores!$F$28,(Valores!$C$28)*B194)</f>
        <v>99.96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83.24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1901.68</v>
      </c>
      <c r="AH194" s="125">
        <f t="shared" si="23"/>
        <v>28931.762000000002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-3182.4938200000001</v>
      </c>
      <c r="AO194" s="125">
        <f>AH194*-Valores!$C$72</f>
        <v>0</v>
      </c>
      <c r="AP194" s="125">
        <f>AH194*Valores!$C$73</f>
        <v>-1301.92929</v>
      </c>
      <c r="AQ194" s="125">
        <f>Valores!$C$100</f>
        <v>-554.86</v>
      </c>
      <c r="AR194" s="125">
        <f>IF($F$5=0,Valores!$C$101,(Valores!$C$101+$F$5*(Valores!$C$101)))</f>
        <v>-385</v>
      </c>
      <c r="AS194" s="125">
        <f t="shared" si="24"/>
        <v>23507.478890000002</v>
      </c>
      <c r="AT194" s="125">
        <f t="shared" si="18"/>
        <v>-3182.4938200000001</v>
      </c>
      <c r="AU194" s="125">
        <f>AH194*Valores!$C$74</f>
        <v>-781.15757400000007</v>
      </c>
      <c r="AV194" s="125">
        <f>AH194*Valores!$C$75</f>
        <v>-86.795286000000004</v>
      </c>
      <c r="AW194" s="125">
        <f t="shared" si="22"/>
        <v>24881.315320000002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14767.48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2853.48</v>
      </c>
      <c r="N195" s="125">
        <f t="shared" si="19"/>
        <v>0</v>
      </c>
      <c r="O195" s="125">
        <f>Valores!$C$7*B195</f>
        <v>5058.7</v>
      </c>
      <c r="P195" s="125">
        <f>ROUND(IF(B195&lt;15,(Valores!$E$5*B195),Valores!$D$5),2)</f>
        <v>5083.6000000000004</v>
      </c>
      <c r="Q195" s="125">
        <v>0</v>
      </c>
      <c r="R195" s="125">
        <f>IF($F$4="NO",Valores!$C$49*B195,Valores!$C$49*B195/2)</f>
        <v>2664.6400000000003</v>
      </c>
      <c r="S195" s="125">
        <f>Valores!$C$18*B195</f>
        <v>1591.05</v>
      </c>
      <c r="T195" s="125">
        <f t="shared" si="25"/>
        <v>1591.05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1539.65</v>
      </c>
      <c r="AA195" s="125">
        <f>IF((Valores!$C$28)*B195&gt;Valores!$F$28,Valores!$F$28,(Valores!$C$28)*B195)</f>
        <v>124.94999999999999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104.05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2377.1</v>
      </c>
      <c r="AH195" s="125">
        <f t="shared" si="23"/>
        <v>36164.699999999997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-3978.1169999999997</v>
      </c>
      <c r="AO195" s="125">
        <f>AH195*-Valores!$C$72</f>
        <v>0</v>
      </c>
      <c r="AP195" s="125">
        <f>AH195*Valores!$C$73</f>
        <v>-1627.4114999999997</v>
      </c>
      <c r="AQ195" s="125">
        <f>Valores!$C$100</f>
        <v>-554.86</v>
      </c>
      <c r="AR195" s="125">
        <f>IF($F$5=0,Valores!$C$101,(Valores!$C$101+$F$5*(Valores!$C$101)))</f>
        <v>-385</v>
      </c>
      <c r="AS195" s="125">
        <f t="shared" si="24"/>
        <v>29619.311499999996</v>
      </c>
      <c r="AT195" s="125">
        <f t="shared" si="18"/>
        <v>-3978.1169999999997</v>
      </c>
      <c r="AU195" s="125">
        <f>AH195*Valores!$C$74</f>
        <v>-976.44689999999991</v>
      </c>
      <c r="AV195" s="125">
        <f>AH195*Valores!$C$75</f>
        <v>-108.49409999999999</v>
      </c>
      <c r="AW195" s="125">
        <f t="shared" si="22"/>
        <v>31101.642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17720.98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3424.17</v>
      </c>
      <c r="N196" s="125">
        <f t="shared" si="19"/>
        <v>0</v>
      </c>
      <c r="O196" s="125">
        <f>Valores!$C$7*B196</f>
        <v>6070.4400000000005</v>
      </c>
      <c r="P196" s="125">
        <f>ROUND(IF(B196&lt;15,(Valores!$E$5*B196),Valores!$D$5),2)</f>
        <v>6100.32</v>
      </c>
      <c r="Q196" s="125">
        <v>0</v>
      </c>
      <c r="R196" s="125">
        <f>IF($F$4="NO",Valores!$C$49*B196,Valores!$C$49*B196/2)</f>
        <v>3197.5680000000007</v>
      </c>
      <c r="S196" s="125">
        <f>Valores!$C$18*B196</f>
        <v>1909.2599999999998</v>
      </c>
      <c r="T196" s="125">
        <f t="shared" si="25"/>
        <v>1909.26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1847.58</v>
      </c>
      <c r="AA196" s="125">
        <f>IF((Valores!$C$28)*B196&gt;Valores!$F$28,Valores!$F$28,(Valores!$C$28)*B196)</f>
        <v>149.94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124.85999999999999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2852.52</v>
      </c>
      <c r="AH196" s="125">
        <f t="shared" si="23"/>
        <v>43397.638000000006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-4773.7401800000007</v>
      </c>
      <c r="AO196" s="125">
        <f>AH196*-Valores!$C$72</f>
        <v>0</v>
      </c>
      <c r="AP196" s="125">
        <f>AH196*Valores!$C$73</f>
        <v>-1952.8937100000003</v>
      </c>
      <c r="AQ196" s="125">
        <f>Valores!$C$100</f>
        <v>-554.86</v>
      </c>
      <c r="AR196" s="125">
        <f>IF($F$5=0,Valores!$C$101,(Valores!$C$101+$F$5*(Valores!$C$101)))</f>
        <v>-385</v>
      </c>
      <c r="AS196" s="125">
        <f t="shared" si="24"/>
        <v>35731.144110000008</v>
      </c>
      <c r="AT196" s="125">
        <f t="shared" si="18"/>
        <v>-4773.7401800000007</v>
      </c>
      <c r="AU196" s="125">
        <f>AH196*Valores!$C$74</f>
        <v>-1171.7362260000002</v>
      </c>
      <c r="AV196" s="125">
        <f>AH196*Valores!$C$75</f>
        <v>-130.19291400000003</v>
      </c>
      <c r="AW196" s="125">
        <f t="shared" si="22"/>
        <v>37321.968680000005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20674.48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3994.87</v>
      </c>
      <c r="N197" s="125">
        <f t="shared" si="19"/>
        <v>0</v>
      </c>
      <c r="O197" s="125">
        <f>Valores!$C$7*B197</f>
        <v>7082.18</v>
      </c>
      <c r="P197" s="125">
        <f>ROUND(IF(B197&lt;15,(Valores!$E$5*B197),Valores!$D$5),2)</f>
        <v>7117.04</v>
      </c>
      <c r="Q197" s="125">
        <v>0</v>
      </c>
      <c r="R197" s="125">
        <f>IF($F$4="NO",Valores!$C$49*B197,Valores!$C$49*B197/2)</f>
        <v>3730.496000000001</v>
      </c>
      <c r="S197" s="125">
        <f>Valores!$C$18*B197</f>
        <v>2227.4699999999998</v>
      </c>
      <c r="T197" s="125">
        <f t="shared" si="25"/>
        <v>2227.4699999999998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2155.5100000000002</v>
      </c>
      <c r="AA197" s="125">
        <f>IF((Valores!$C$28)*B197&gt;Valores!$F$28,Valores!$F$28,(Valores!$C$28)*B197)</f>
        <v>174.92999999999998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145.66999999999999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3327.94</v>
      </c>
      <c r="AH197" s="125">
        <f t="shared" si="23"/>
        <v>50630.586000000003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-5569.3644600000007</v>
      </c>
      <c r="AO197" s="125">
        <f>AH197*-Valores!$C$72</f>
        <v>0</v>
      </c>
      <c r="AP197" s="125">
        <f>AH197*Valores!$C$73</f>
        <v>-2278.37637</v>
      </c>
      <c r="AQ197" s="125">
        <f>Valores!$C$100</f>
        <v>-554.86</v>
      </c>
      <c r="AR197" s="125">
        <f>IF($F$5=0,Valores!$C$101,(Valores!$C$101+$F$5*(Valores!$C$101)))</f>
        <v>-385</v>
      </c>
      <c r="AS197" s="125">
        <f t="shared" si="24"/>
        <v>41842.98517</v>
      </c>
      <c r="AT197" s="125">
        <f t="shared" ref="AT197:AT260" si="29">AN197</f>
        <v>-5569.3644600000007</v>
      </c>
      <c r="AU197" s="125">
        <f>AH197*Valores!$C$74</f>
        <v>-1367.0258220000001</v>
      </c>
      <c r="AV197" s="125">
        <f>AH197*Valores!$C$75</f>
        <v>-151.89175800000001</v>
      </c>
      <c r="AW197" s="125">
        <f t="shared" si="22"/>
        <v>43542.303960000005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23627.97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4565.5600000000004</v>
      </c>
      <c r="N198" s="125">
        <f t="shared" si="19"/>
        <v>0</v>
      </c>
      <c r="O198" s="125">
        <f>Valores!$C$7*B198</f>
        <v>8093.92</v>
      </c>
      <c r="P198" s="125">
        <f>ROUND(IF(B198&lt;15,(Valores!$E$5*B198),Valores!$D$5),2)</f>
        <v>8133.76</v>
      </c>
      <c r="Q198" s="125">
        <v>0</v>
      </c>
      <c r="R198" s="125">
        <f>IF($F$4="NO",Valores!$C$49*B198,Valores!$C$49*B198/2)</f>
        <v>4263.4240000000009</v>
      </c>
      <c r="S198" s="125">
        <f>Valores!$C$18*B198</f>
        <v>2545.6799999999998</v>
      </c>
      <c r="T198" s="125">
        <f t="shared" si="25"/>
        <v>2545.6799999999998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2463.44</v>
      </c>
      <c r="AA198" s="125">
        <f>IF((Valores!$C$28)*B198&gt;Valores!$F$28,Valores!$F$28,(Valores!$C$28)*B198)</f>
        <v>199.92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166.48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3803.36</v>
      </c>
      <c r="AH198" s="125">
        <f t="shared" si="23"/>
        <v>57863.51400000001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-6364.9865400000008</v>
      </c>
      <c r="AO198" s="125">
        <f>AH198*-Valores!$C$72</f>
        <v>0</v>
      </c>
      <c r="AP198" s="125">
        <f>AH198*Valores!$C$73</f>
        <v>-2603.8581300000005</v>
      </c>
      <c r="AQ198" s="125">
        <f>Valores!$C$100</f>
        <v>-554.86</v>
      </c>
      <c r="AR198" s="125">
        <f>IF($F$5=0,Valores!$C$101,(Valores!$C$101+$F$5*(Valores!$C$101)))</f>
        <v>-385</v>
      </c>
      <c r="AS198" s="125">
        <f t="shared" si="24"/>
        <v>47954.809330000004</v>
      </c>
      <c r="AT198" s="125">
        <f t="shared" si="29"/>
        <v>-6364.9865400000008</v>
      </c>
      <c r="AU198" s="125">
        <f>AH198*Valores!$C$74</f>
        <v>-1562.3148780000004</v>
      </c>
      <c r="AV198" s="125">
        <f>AH198*Valores!$C$75</f>
        <v>-173.59054200000003</v>
      </c>
      <c r="AW198" s="125">
        <f t="shared" si="22"/>
        <v>49762.622040000009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26581.47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5136.26</v>
      </c>
      <c r="N199" s="125">
        <f t="shared" si="19"/>
        <v>0</v>
      </c>
      <c r="O199" s="125">
        <f>Valores!$C$7*B199</f>
        <v>9105.66</v>
      </c>
      <c r="P199" s="125">
        <f>ROUND(IF(B199&lt;15,(Valores!$E$5*B199),Valores!$D$5),2)</f>
        <v>9150.48</v>
      </c>
      <c r="Q199" s="125">
        <v>0</v>
      </c>
      <c r="R199" s="125">
        <f>IF($F$4="NO",Valores!$C$49*B199,Valores!$C$49*B199/2)</f>
        <v>4796.3520000000008</v>
      </c>
      <c r="S199" s="125">
        <f>Valores!$C$18*B199</f>
        <v>2863.89</v>
      </c>
      <c r="T199" s="125">
        <f t="shared" si="25"/>
        <v>2863.89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2771.37</v>
      </c>
      <c r="AA199" s="125">
        <f>IF((Valores!$C$28)*B199&gt;Valores!$F$28,Valores!$F$28,(Valores!$C$28)*B199)</f>
        <v>224.91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187.29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4278.78</v>
      </c>
      <c r="AH199" s="125">
        <f t="shared" si="23"/>
        <v>65096.462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-7160.6108199999999</v>
      </c>
      <c r="AO199" s="125">
        <f>AH199*-Valores!$C$72</f>
        <v>0</v>
      </c>
      <c r="AP199" s="125">
        <f>AH199*Valores!$C$73</f>
        <v>-2929.3407899999997</v>
      </c>
      <c r="AQ199" s="125">
        <f>Valores!$C$100</f>
        <v>-554.86</v>
      </c>
      <c r="AR199" s="125">
        <f>IF($F$5=0,Valores!$C$101,(Valores!$C$101+$F$5*(Valores!$C$101)))</f>
        <v>-385</v>
      </c>
      <c r="AS199" s="125">
        <f t="shared" si="24"/>
        <v>54066.650389999995</v>
      </c>
      <c r="AT199" s="125">
        <f t="shared" si="29"/>
        <v>-7160.6108199999999</v>
      </c>
      <c r="AU199" s="125">
        <f>AH199*Valores!$C$74</f>
        <v>-1757.604474</v>
      </c>
      <c r="AV199" s="125">
        <f>AH199*Valores!$C$75</f>
        <v>-195.28938600000001</v>
      </c>
      <c r="AW199" s="125">
        <f t="shared" si="22"/>
        <v>55982.957320000001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29534.97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5706.95</v>
      </c>
      <c r="N200" s="125">
        <f t="shared" ref="N200:N263" si="30">ROUND(SUM(F200,H200,J200,L200,X200,R200)*$H$2,2)</f>
        <v>0</v>
      </c>
      <c r="O200" s="125">
        <f>Valores!$C$7*B200</f>
        <v>10117.4</v>
      </c>
      <c r="P200" s="125">
        <f>ROUND(IF(B200&lt;15,(Valores!$E$5*B200),Valores!$D$5),2)</f>
        <v>10167.200000000001</v>
      </c>
      <c r="Q200" s="125">
        <v>0</v>
      </c>
      <c r="R200" s="125">
        <f>IF($F$4="NO",Valores!$C$49*B200,Valores!$C$49*B200/2)</f>
        <v>5329.2800000000007</v>
      </c>
      <c r="S200" s="125">
        <f>Valores!$C$18*B200</f>
        <v>3182.1</v>
      </c>
      <c r="T200" s="125">
        <f t="shared" si="25"/>
        <v>3182.1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3079.3</v>
      </c>
      <c r="AA200" s="125">
        <f>IF((Valores!$C$28)*B200&gt;Valores!$F$28,Valores!$F$28,(Valores!$C$28)*B200)</f>
        <v>249.89999999999998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208.1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4754.2</v>
      </c>
      <c r="AH200" s="125">
        <f t="shared" si="23"/>
        <v>72329.399999999994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-7956.2339999999995</v>
      </c>
      <c r="AO200" s="125">
        <f>AH200*-Valores!$C$72</f>
        <v>0</v>
      </c>
      <c r="AP200" s="125">
        <f>AH200*Valores!$C$73</f>
        <v>-3254.8229999999994</v>
      </c>
      <c r="AQ200" s="125">
        <f>Valores!$C$100</f>
        <v>-554.86</v>
      </c>
      <c r="AR200" s="125">
        <f>IF($F$5=0,Valores!$C$101,(Valores!$C$101+$F$5*(Valores!$C$101)))</f>
        <v>-385</v>
      </c>
      <c r="AS200" s="125">
        <f t="shared" si="24"/>
        <v>60178.482999999993</v>
      </c>
      <c r="AT200" s="125">
        <f t="shared" si="29"/>
        <v>-7956.2339999999995</v>
      </c>
      <c r="AU200" s="125">
        <f>AH200*Valores!$C$74</f>
        <v>-1952.8937999999998</v>
      </c>
      <c r="AV200" s="125">
        <f>AH200*Valores!$C$75</f>
        <v>-216.98819999999998</v>
      </c>
      <c r="AW200" s="125">
        <f t="shared" ref="AW200:AW263" si="33">AH200+AM200+SUM(AT200:AV200)</f>
        <v>62203.284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32488.46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6277.65</v>
      </c>
      <c r="N201" s="125">
        <f t="shared" si="30"/>
        <v>0</v>
      </c>
      <c r="O201" s="125">
        <f>Valores!$C$7*B201</f>
        <v>11129.14</v>
      </c>
      <c r="P201" s="125">
        <f>ROUND(IF(B201&lt;15,(Valores!$E$5*B201),Valores!$D$5),2)</f>
        <v>11183.92</v>
      </c>
      <c r="Q201" s="125">
        <v>0</v>
      </c>
      <c r="R201" s="125">
        <f>IF($F$4="NO",Valores!$C$49*B201,Valores!$C$49*B201/2)</f>
        <v>5862.2080000000014</v>
      </c>
      <c r="S201" s="125">
        <f>Valores!$C$18*B201</f>
        <v>3500.31</v>
      </c>
      <c r="T201" s="125">
        <f t="shared" si="25"/>
        <v>3500.31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3387.23</v>
      </c>
      <c r="AA201" s="125">
        <f>IF((Valores!$C$28)*B201&gt;Valores!$F$28,Valores!$F$28,(Valores!$C$28)*B201)</f>
        <v>274.89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228.91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5229.62</v>
      </c>
      <c r="AH201" s="125">
        <f t="shared" ref="AH201:AH264" si="34">SUM(F201,H201,J201,L201,M201,N201,O201,P201,Q201,R201,T201,U201,V201,X201,Y201,Z201,AA201,AC201,AD201,AF201,AG201)</f>
        <v>79562.337999999989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-8751.8571799999991</v>
      </c>
      <c r="AO201" s="125">
        <f>AH201*-Valores!$C$72</f>
        <v>0</v>
      </c>
      <c r="AP201" s="125">
        <f>AH201*Valores!$C$73</f>
        <v>-3580.3052099999995</v>
      </c>
      <c r="AQ201" s="125">
        <f>Valores!$C$100</f>
        <v>-554.86</v>
      </c>
      <c r="AR201" s="125">
        <f>IF($F$5=0,Valores!$C$101,(Valores!$C$101+$F$5*(Valores!$C$101)))</f>
        <v>-385</v>
      </c>
      <c r="AS201" s="125">
        <f t="shared" ref="AS201:AS264" si="35">AH201+SUM(AM201:AR201)</f>
        <v>66290.315609999991</v>
      </c>
      <c r="AT201" s="125">
        <f t="shared" si="29"/>
        <v>-8751.8571799999991</v>
      </c>
      <c r="AU201" s="125">
        <f>AH201*Valores!$C$74</f>
        <v>-2148.1831259999994</v>
      </c>
      <c r="AV201" s="125">
        <f>AH201*Valores!$C$75</f>
        <v>-238.68701399999998</v>
      </c>
      <c r="AW201" s="125">
        <f t="shared" si="33"/>
        <v>68423.610679999983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35441.96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6848.34</v>
      </c>
      <c r="N202" s="125">
        <f t="shared" si="30"/>
        <v>0</v>
      </c>
      <c r="O202" s="125">
        <f>Valores!$C$7*B202</f>
        <v>12140.880000000001</v>
      </c>
      <c r="P202" s="125">
        <f>ROUND(IF(B202&lt;15,(Valores!$E$5*B202),Valores!$D$5),2)</f>
        <v>12200.64</v>
      </c>
      <c r="Q202" s="125">
        <v>0</v>
      </c>
      <c r="R202" s="125">
        <f>IF($F$4="NO",Valores!$C$49*B202,Valores!$C$49*B202/2)</f>
        <v>6395.1360000000013</v>
      </c>
      <c r="S202" s="125">
        <f>Valores!$C$18*B202</f>
        <v>3818.5199999999995</v>
      </c>
      <c r="T202" s="125">
        <f t="shared" si="25"/>
        <v>3818.52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3695.16</v>
      </c>
      <c r="AA202" s="125">
        <f>IF((Valores!$C$28)*B202&gt;Valores!$F$28,Valores!$F$28,(Valores!$C$28)*B202)</f>
        <v>299.88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249.71999999999997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5705.04</v>
      </c>
      <c r="AH202" s="125">
        <f t="shared" si="34"/>
        <v>86795.276000000013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-9547.4803600000014</v>
      </c>
      <c r="AO202" s="125">
        <f>AH202*-Valores!$C$72</f>
        <v>0</v>
      </c>
      <c r="AP202" s="125">
        <f>AH202*Valores!$C$73</f>
        <v>-3905.7874200000006</v>
      </c>
      <c r="AQ202" s="125">
        <f>Valores!$C$100</f>
        <v>-554.86</v>
      </c>
      <c r="AR202" s="125">
        <f>IF($F$5=0,Valores!$C$101,(Valores!$C$101+$F$5*(Valores!$C$101)))</f>
        <v>-385</v>
      </c>
      <c r="AS202" s="125">
        <f t="shared" si="35"/>
        <v>72402.148220000003</v>
      </c>
      <c r="AT202" s="125">
        <f t="shared" si="29"/>
        <v>-9547.4803600000014</v>
      </c>
      <c r="AU202" s="125">
        <f>AH202*Valores!$C$74</f>
        <v>-2343.4724520000004</v>
      </c>
      <c r="AV202" s="125">
        <f>AH202*Valores!$C$75</f>
        <v>-260.38582800000006</v>
      </c>
      <c r="AW202" s="125">
        <f t="shared" si="33"/>
        <v>74643.937360000011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38395.46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7419.04</v>
      </c>
      <c r="N203" s="125">
        <f t="shared" si="30"/>
        <v>0</v>
      </c>
      <c r="O203" s="125">
        <f>Valores!$C$7*B203</f>
        <v>13152.62</v>
      </c>
      <c r="P203" s="125">
        <f>ROUND(IF(B203&lt;15,(Valores!$E$5*B203),Valores!$D$5),2)</f>
        <v>13217.36</v>
      </c>
      <c r="Q203" s="125">
        <v>0</v>
      </c>
      <c r="R203" s="125">
        <f>IF($F$4="NO",Valores!$C$49*B203,Valores!$C$49*B203/2)</f>
        <v>6928.0640000000012</v>
      </c>
      <c r="S203" s="125">
        <f>Valores!$C$18*B203</f>
        <v>4136.7299999999996</v>
      </c>
      <c r="T203" s="125">
        <f t="shared" ref="T203:T266" si="36">ROUND(S203*(1+$H$2),2)</f>
        <v>4136.7299999999996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4003.09</v>
      </c>
      <c r="AA203" s="125">
        <f>IF((Valores!$C$28)*B203&gt;Valores!$F$28,Valores!$F$28,(Valores!$C$28)*B203)</f>
        <v>324.87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270.52999999999997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6180.46</v>
      </c>
      <c r="AH203" s="125">
        <f t="shared" si="34"/>
        <v>94028.224000000002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-10343.10464</v>
      </c>
      <c r="AO203" s="125">
        <f>AH203*-Valores!$C$72</f>
        <v>0</v>
      </c>
      <c r="AP203" s="125">
        <f>AH203*Valores!$C$73</f>
        <v>-4231.2700800000002</v>
      </c>
      <c r="AQ203" s="125">
        <f>Valores!$C$100</f>
        <v>-554.86</v>
      </c>
      <c r="AR203" s="125">
        <f>IF($F$5=0,Valores!$C$101,(Valores!$C$101+$F$5*(Valores!$C$101)))</f>
        <v>-385</v>
      </c>
      <c r="AS203" s="125">
        <f t="shared" si="35"/>
        <v>78513.989280000009</v>
      </c>
      <c r="AT203" s="125">
        <f t="shared" si="29"/>
        <v>-10343.10464</v>
      </c>
      <c r="AU203" s="125">
        <f>AH203*Valores!$C$74</f>
        <v>-2538.762048</v>
      </c>
      <c r="AV203" s="125">
        <f>AH203*Valores!$C$75</f>
        <v>-282.08467200000001</v>
      </c>
      <c r="AW203" s="125">
        <f t="shared" si="33"/>
        <v>80864.272639999996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41348.949999999997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7989.73</v>
      </c>
      <c r="N204" s="125">
        <f t="shared" si="30"/>
        <v>0</v>
      </c>
      <c r="O204" s="125">
        <f>Valores!$C$7*B204</f>
        <v>14164.36</v>
      </c>
      <c r="P204" s="125">
        <f>ROUND(IF(B204&lt;15,(Valores!$E$5*B204),Valores!$D$5),2)</f>
        <v>14234.08</v>
      </c>
      <c r="Q204" s="125">
        <v>0</v>
      </c>
      <c r="R204" s="125">
        <f>IF($F$4="NO",Valores!$C$49*B204,Valores!$C$49*B204/2)</f>
        <v>7460.992000000002</v>
      </c>
      <c r="S204" s="125">
        <f>Valores!$C$18*B204</f>
        <v>4454.9399999999996</v>
      </c>
      <c r="T204" s="125">
        <f t="shared" si="36"/>
        <v>4454.9399999999996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4311.0200000000004</v>
      </c>
      <c r="AA204" s="125">
        <f>IF((Valores!$C$28)*B204&gt;Valores!$F$28,Valores!$F$28,(Valores!$C$28)*B204)</f>
        <v>349.85999999999996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291.33999999999997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6655.88</v>
      </c>
      <c r="AH204" s="125">
        <f t="shared" si="34"/>
        <v>101261.152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-11138.726720000001</v>
      </c>
      <c r="AO204" s="125">
        <f>AH204*-Valores!$C$72</f>
        <v>0</v>
      </c>
      <c r="AP204" s="125">
        <f>AH204*Valores!$C$73</f>
        <v>-4556.7518399999999</v>
      </c>
      <c r="AQ204" s="125">
        <f>Valores!$C$100</f>
        <v>-554.86</v>
      </c>
      <c r="AR204" s="125">
        <f>IF($F$5=0,Valores!$C$101,(Valores!$C$101+$F$5*(Valores!$C$101)))</f>
        <v>-385</v>
      </c>
      <c r="AS204" s="125">
        <f t="shared" si="35"/>
        <v>84625.813439999998</v>
      </c>
      <c r="AT204" s="125">
        <f t="shared" si="29"/>
        <v>-11138.726720000001</v>
      </c>
      <c r="AU204" s="125">
        <f>AH204*Valores!$C$74</f>
        <v>-2734.0511040000001</v>
      </c>
      <c r="AV204" s="125">
        <f>AH204*Valores!$C$75</f>
        <v>-303.783456</v>
      </c>
      <c r="AW204" s="125">
        <f t="shared" si="33"/>
        <v>87084.590720000007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44302.45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8560.43</v>
      </c>
      <c r="N205" s="125">
        <f t="shared" si="30"/>
        <v>0</v>
      </c>
      <c r="O205" s="125">
        <f>Valores!$C$7*B205</f>
        <v>15176.1</v>
      </c>
      <c r="P205" s="125">
        <f>ROUND(IF(B205&lt;15,(Valores!$E$5*B205),Valores!$D$5),2)</f>
        <v>15250.78</v>
      </c>
      <c r="Q205" s="125">
        <v>0</v>
      </c>
      <c r="R205" s="125">
        <f>IF($F$4="NO",Valores!$C$49*B205,Valores!$C$49*B205/2)</f>
        <v>7993.9200000000019</v>
      </c>
      <c r="S205" s="125">
        <f>Valores!$C$18*B205</f>
        <v>4773.1499999999996</v>
      </c>
      <c r="T205" s="125">
        <f t="shared" si="36"/>
        <v>4773.1499999999996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4618.95</v>
      </c>
      <c r="AA205" s="125">
        <f>IF((Valores!$C$28)*B205&gt;Valores!$F$28,Valores!$F$28,(Valores!$C$28)*B205)</f>
        <v>374.84999999999997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312.14999999999998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7131.3</v>
      </c>
      <c r="AH205" s="125">
        <f t="shared" si="34"/>
        <v>108494.07999999999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-11934.348799999998</v>
      </c>
      <c r="AO205" s="125">
        <f>AH205*-Valores!$C$72</f>
        <v>0</v>
      </c>
      <c r="AP205" s="125">
        <f>AH205*Valores!$C$73</f>
        <v>-4882.2335999999996</v>
      </c>
      <c r="AQ205" s="125">
        <f>Valores!$C$100</f>
        <v>-554.86</v>
      </c>
      <c r="AR205" s="125">
        <f>IF($F$5=0,Valores!$C$101,(Valores!$C$101+$F$5*(Valores!$C$101)))</f>
        <v>-385</v>
      </c>
      <c r="AS205" s="125">
        <f t="shared" si="35"/>
        <v>90737.637599999987</v>
      </c>
      <c r="AT205" s="125">
        <f t="shared" si="29"/>
        <v>-11934.348799999998</v>
      </c>
      <c r="AU205" s="125">
        <f>AH205*Valores!$C$74</f>
        <v>-2929.3401599999997</v>
      </c>
      <c r="AV205" s="125">
        <f>AH205*Valores!$C$75</f>
        <v>-325.48223999999999</v>
      </c>
      <c r="AW205" s="125">
        <f t="shared" si="33"/>
        <v>93304.90879999999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47255.95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9131.1200000000008</v>
      </c>
      <c r="N206" s="125">
        <f t="shared" si="30"/>
        <v>0</v>
      </c>
      <c r="O206" s="125">
        <f>Valores!$C$7*B206</f>
        <v>16187.84</v>
      </c>
      <c r="P206" s="125">
        <f>ROUND(IF(B206&lt;15,(Valores!$E$5*B206),Valores!$D$5),2)</f>
        <v>15250.78</v>
      </c>
      <c r="Q206" s="125">
        <v>0</v>
      </c>
      <c r="R206" s="125">
        <f>IF($F$4="NO",Valores!$C$49*B206,Valores!$C$49*B206/2)</f>
        <v>8526.8480000000018</v>
      </c>
      <c r="S206" s="125">
        <f>Valores!$C$18*B206</f>
        <v>5091.3599999999997</v>
      </c>
      <c r="T206" s="125">
        <f t="shared" si="36"/>
        <v>5091.3599999999997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4926.88</v>
      </c>
      <c r="AA206" s="125">
        <f>IF((Valores!$C$28)*B206&gt;Valores!$F$28,Valores!$F$28,(Valores!$C$28)*B206)</f>
        <v>399.84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332.96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7606.72</v>
      </c>
      <c r="AH206" s="125">
        <f t="shared" si="34"/>
        <v>114710.29800000001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-12618.132780000002</v>
      </c>
      <c r="AO206" s="125">
        <f>AH206*-Valores!$C$72</f>
        <v>0</v>
      </c>
      <c r="AP206" s="125">
        <f>AH206*Valores!$C$73</f>
        <v>-5161.9634100000003</v>
      </c>
      <c r="AQ206" s="125">
        <f>Valores!$C$100</f>
        <v>-554.86</v>
      </c>
      <c r="AR206" s="125">
        <f>IF($F$5=0,Valores!$C$101,(Valores!$C$101+$F$5*(Valores!$C$101)))</f>
        <v>-385</v>
      </c>
      <c r="AS206" s="125">
        <f t="shared" si="35"/>
        <v>95990.341810000013</v>
      </c>
      <c r="AT206" s="125">
        <f t="shared" si="29"/>
        <v>-12618.132780000002</v>
      </c>
      <c r="AU206" s="125">
        <f>AH206*Valores!$C$74</f>
        <v>-3097.1780460000004</v>
      </c>
      <c r="AV206" s="125">
        <f>AH206*Valores!$C$75</f>
        <v>-344.13089400000001</v>
      </c>
      <c r="AW206" s="125">
        <f t="shared" si="33"/>
        <v>98650.856280000007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50209.440000000002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9701.82</v>
      </c>
      <c r="N207" s="125">
        <f t="shared" si="30"/>
        <v>0</v>
      </c>
      <c r="O207" s="125">
        <f>Valores!$C$7*B207</f>
        <v>17199.580000000002</v>
      </c>
      <c r="P207" s="125">
        <f>ROUND(IF(B207&lt;15,(Valores!$E$5*B207),Valores!$D$5),2)</f>
        <v>15250.78</v>
      </c>
      <c r="Q207" s="125">
        <v>0</v>
      </c>
      <c r="R207" s="125">
        <f>IF($F$4="NO",Valores!$C$49*B207,Valores!$C$49*B207/2)</f>
        <v>9059.7760000000017</v>
      </c>
      <c r="S207" s="125">
        <f>Valores!$C$18*B207</f>
        <v>5409.57</v>
      </c>
      <c r="T207" s="125">
        <f t="shared" si="36"/>
        <v>5409.57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5234.8100000000004</v>
      </c>
      <c r="AA207" s="125">
        <f>IF((Valores!$C$28)*B207&gt;Valores!$F$28,Valores!$F$28,(Valores!$C$28)*B207)</f>
        <v>424.83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353.77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8082.14</v>
      </c>
      <c r="AH207" s="125">
        <f t="shared" si="34"/>
        <v>120926.51599999999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-13301.916759999998</v>
      </c>
      <c r="AO207" s="125">
        <f>AH207*-Valores!$C$72</f>
        <v>0</v>
      </c>
      <c r="AP207" s="125">
        <f>AH207*Valores!$C$73</f>
        <v>-5441.6932199999992</v>
      </c>
      <c r="AQ207" s="125">
        <f>Valores!$C$100</f>
        <v>-554.86</v>
      </c>
      <c r="AR207" s="125">
        <f>IF($F$5=0,Valores!$C$101,(Valores!$C$101+$F$5*(Valores!$C$101)))</f>
        <v>-385</v>
      </c>
      <c r="AS207" s="125">
        <f t="shared" si="35"/>
        <v>101243.04601999999</v>
      </c>
      <c r="AT207" s="125">
        <f t="shared" si="29"/>
        <v>-13301.916759999998</v>
      </c>
      <c r="AU207" s="125">
        <f>AH207*Valores!$C$74</f>
        <v>-3265.0159319999998</v>
      </c>
      <c r="AV207" s="125">
        <f>AH207*Valores!$C$75</f>
        <v>-362.77954799999998</v>
      </c>
      <c r="AW207" s="125">
        <f t="shared" si="33"/>
        <v>103996.80376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53162.94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10272.51</v>
      </c>
      <c r="N208" s="125">
        <f t="shared" si="30"/>
        <v>0</v>
      </c>
      <c r="O208" s="125">
        <f>Valores!$C$7*B208</f>
        <v>18211.32</v>
      </c>
      <c r="P208" s="125">
        <f>ROUND(IF(B208&lt;15,(Valores!$E$5*B208),Valores!$D$5),2)</f>
        <v>15250.78</v>
      </c>
      <c r="Q208" s="125">
        <v>0</v>
      </c>
      <c r="R208" s="125">
        <f>IF($F$4="NO",Valores!$C$49*B208,Valores!$C$49*B208/2)</f>
        <v>9592.7040000000015</v>
      </c>
      <c r="S208" s="125">
        <f>Valores!$C$18*B208</f>
        <v>5727.78</v>
      </c>
      <c r="T208" s="125">
        <f t="shared" si="36"/>
        <v>5727.78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5542.74</v>
      </c>
      <c r="AA208" s="125">
        <f>IF((Valores!$C$28)*B208&gt;Valores!$F$28,Valores!$F$28,(Valores!$C$28)*B208)</f>
        <v>449.82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374.58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8557.56</v>
      </c>
      <c r="AH208" s="125">
        <f t="shared" si="34"/>
        <v>127142.73400000001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-13985.700740000002</v>
      </c>
      <c r="AO208" s="125">
        <f>AH208*-Valores!$C$72</f>
        <v>0</v>
      </c>
      <c r="AP208" s="125">
        <f>AH208*Valores!$C$73</f>
        <v>-5721.4230299999999</v>
      </c>
      <c r="AQ208" s="125">
        <f>Valores!$C$100</f>
        <v>-554.86</v>
      </c>
      <c r="AR208" s="125">
        <f>IF($F$5=0,Valores!$C$101,(Valores!$C$101+$F$5*(Valores!$C$101)))</f>
        <v>-385</v>
      </c>
      <c r="AS208" s="125">
        <f t="shared" si="35"/>
        <v>106495.75023000001</v>
      </c>
      <c r="AT208" s="125">
        <f t="shared" si="29"/>
        <v>-13985.700740000002</v>
      </c>
      <c r="AU208" s="125">
        <f>AH208*Valores!$C$74</f>
        <v>-3432.853818</v>
      </c>
      <c r="AV208" s="125">
        <f>AH208*Valores!$C$75</f>
        <v>-381.42820200000006</v>
      </c>
      <c r="AW208" s="125">
        <f t="shared" si="33"/>
        <v>109342.75124000001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56116.44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10843.21</v>
      </c>
      <c r="N209" s="125">
        <f t="shared" si="30"/>
        <v>0</v>
      </c>
      <c r="O209" s="125">
        <f>Valores!$C$7*B209</f>
        <v>19223.060000000001</v>
      </c>
      <c r="P209" s="125">
        <f>ROUND(IF(B209&lt;15,(Valores!$E$5*B209),Valores!$D$5),2)</f>
        <v>15250.78</v>
      </c>
      <c r="Q209" s="125">
        <v>0</v>
      </c>
      <c r="R209" s="125">
        <f>IF($F$4="NO",Valores!$C$49*B209,Valores!$C$49*B209/2)</f>
        <v>10125.632000000001</v>
      </c>
      <c r="S209" s="125">
        <f>Valores!$C$18*B209</f>
        <v>6045.99</v>
      </c>
      <c r="T209" s="125">
        <f t="shared" si="36"/>
        <v>6045.99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5850.67</v>
      </c>
      <c r="AA209" s="125">
        <f>IF((Valores!$C$28)*B209&gt;Valores!$F$28,Valores!$F$28,(Valores!$C$28)*B209)</f>
        <v>474.80999999999995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395.39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9032.98</v>
      </c>
      <c r="AH209" s="125">
        <f t="shared" si="34"/>
        <v>133358.962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-14669.48582</v>
      </c>
      <c r="AO209" s="125">
        <f>AH209*-Valores!$C$72</f>
        <v>0</v>
      </c>
      <c r="AP209" s="125">
        <f>AH209*Valores!$C$73</f>
        <v>-6001.1532900000002</v>
      </c>
      <c r="AQ209" s="125">
        <f>Valores!$C$100</f>
        <v>-554.86</v>
      </c>
      <c r="AR209" s="125">
        <f>IF($F$5=0,Valores!$C$101,(Valores!$C$101+$F$5*(Valores!$C$101)))</f>
        <v>-385</v>
      </c>
      <c r="AS209" s="125">
        <f t="shared" si="35"/>
        <v>111748.46289</v>
      </c>
      <c r="AT209" s="125">
        <f t="shared" si="29"/>
        <v>-14669.48582</v>
      </c>
      <c r="AU209" s="125">
        <f>AH209*Valores!$C$74</f>
        <v>-3600.6919739999998</v>
      </c>
      <c r="AV209" s="125">
        <f>AH209*Valores!$C$75</f>
        <v>-400.076886</v>
      </c>
      <c r="AW209" s="125">
        <f t="shared" si="33"/>
        <v>114688.70732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59069.93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11413.9</v>
      </c>
      <c r="N210" s="125">
        <f t="shared" si="30"/>
        <v>0</v>
      </c>
      <c r="O210" s="125">
        <f>Valores!$C$7*B210</f>
        <v>20234.8</v>
      </c>
      <c r="P210" s="125">
        <f>ROUND(IF(B210&lt;15,(Valores!$E$5*B210),Valores!$D$5),2)</f>
        <v>15250.78</v>
      </c>
      <c r="Q210" s="125">
        <v>0</v>
      </c>
      <c r="R210" s="125">
        <f>IF($F$4="NO",Valores!$C$49*B210,Valores!$C$49*B210/2)</f>
        <v>10658.560000000001</v>
      </c>
      <c r="S210" s="125">
        <f>Valores!$C$18*B210</f>
        <v>6364.2</v>
      </c>
      <c r="T210" s="125">
        <f t="shared" si="36"/>
        <v>6364.2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6158.6</v>
      </c>
      <c r="AA210" s="125">
        <f>IF((Valores!$C$28)*B210&gt;Valores!$F$28,Valores!$F$28,(Valores!$C$28)*B210)</f>
        <v>499.79999999999995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416.2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9508.4</v>
      </c>
      <c r="AH210" s="125">
        <f t="shared" si="34"/>
        <v>139575.17000000001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-15353.268700000002</v>
      </c>
      <c r="AO210" s="125">
        <f>AH210*-Valores!$C$72</f>
        <v>0</v>
      </c>
      <c r="AP210" s="125">
        <f>AH210*Valores!$C$73</f>
        <v>-6280.8826500000005</v>
      </c>
      <c r="AQ210" s="125">
        <f>Valores!$C$100</f>
        <v>-554.86</v>
      </c>
      <c r="AR210" s="125">
        <f>IF($F$5=0,Valores!$C$101,(Valores!$C$101+$F$5*(Valores!$C$101)))</f>
        <v>-385</v>
      </c>
      <c r="AS210" s="125">
        <f t="shared" si="35"/>
        <v>117001.15865000001</v>
      </c>
      <c r="AT210" s="125">
        <f t="shared" si="29"/>
        <v>-15353.268700000002</v>
      </c>
      <c r="AU210" s="125">
        <f>AH210*Valores!$C$74</f>
        <v>-3768.5295900000001</v>
      </c>
      <c r="AV210" s="125">
        <f>AH210*Valores!$C$75</f>
        <v>-418.72551000000004</v>
      </c>
      <c r="AW210" s="125">
        <f t="shared" si="33"/>
        <v>120034.64620000002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62023.43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11984.6</v>
      </c>
      <c r="N211" s="125">
        <f t="shared" si="30"/>
        <v>0</v>
      </c>
      <c r="O211" s="125">
        <f>Valores!$C$7*B211</f>
        <v>21246.54</v>
      </c>
      <c r="P211" s="125">
        <f>ROUND(IF(B211&lt;15,(Valores!$E$5*B211),Valores!$D$5),2)</f>
        <v>15250.78</v>
      </c>
      <c r="Q211" s="125">
        <v>0</v>
      </c>
      <c r="R211" s="125">
        <f>IF($F$4="NO",Valores!$C$49*B211,Valores!$C$49*B211/2)</f>
        <v>11191.488000000003</v>
      </c>
      <c r="S211" s="125">
        <f>Valores!$C$18*B211</f>
        <v>6682.41</v>
      </c>
      <c r="T211" s="125">
        <f t="shared" si="36"/>
        <v>6682.41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6466.53</v>
      </c>
      <c r="AA211" s="125">
        <f>IF((Valores!$C$28)*B211&gt;Valores!$F$28,Valores!$F$28,(Valores!$C$28)*B211)</f>
        <v>524.79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437.01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9983.82</v>
      </c>
      <c r="AH211" s="125">
        <f t="shared" si="34"/>
        <v>145791.39800000004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-16037.053780000006</v>
      </c>
      <c r="AO211" s="125">
        <f>AH211*-Valores!$C$72</f>
        <v>0</v>
      </c>
      <c r="AP211" s="125">
        <f>AH211*Valores!$C$73</f>
        <v>-6560.6129100000016</v>
      </c>
      <c r="AQ211" s="125">
        <f>Valores!$C$100</f>
        <v>-554.86</v>
      </c>
      <c r="AR211" s="125">
        <f>IF($F$5=0,Valores!$C$101,(Valores!$C$101+$F$5*(Valores!$C$101)))</f>
        <v>-385</v>
      </c>
      <c r="AS211" s="125">
        <f t="shared" si="35"/>
        <v>122253.87131000005</v>
      </c>
      <c r="AT211" s="125">
        <f t="shared" si="29"/>
        <v>-16037.053780000006</v>
      </c>
      <c r="AU211" s="125">
        <f>AH211*Valores!$C$74</f>
        <v>-3936.3677460000013</v>
      </c>
      <c r="AV211" s="125">
        <f>AH211*Valores!$C$75</f>
        <v>-437.37419400000016</v>
      </c>
      <c r="AW211" s="125">
        <f t="shared" si="33"/>
        <v>125380.60228000004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64976.93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12555.29</v>
      </c>
      <c r="N212" s="125">
        <f t="shared" si="30"/>
        <v>0</v>
      </c>
      <c r="O212" s="125">
        <f>Valores!$C$7*B212</f>
        <v>22258.28</v>
      </c>
      <c r="P212" s="125">
        <f>ROUND(IF(B212&lt;15,(Valores!$E$5*B212),Valores!$D$5),2)</f>
        <v>15250.78</v>
      </c>
      <c r="Q212" s="125">
        <v>0</v>
      </c>
      <c r="R212" s="125">
        <f>IF($F$4="NO",Valores!$C$49*B212,Valores!$C$49*B212/2)</f>
        <v>11724.416000000003</v>
      </c>
      <c r="S212" s="125">
        <f>Valores!$C$18*B212</f>
        <v>7000.62</v>
      </c>
      <c r="T212" s="125">
        <f t="shared" si="36"/>
        <v>7000.62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6774.46</v>
      </c>
      <c r="AA212" s="125">
        <f>IF((Valores!$C$28)*B212&gt;Valores!$F$28,Valores!$F$28,(Valores!$C$28)*B212)</f>
        <v>549.78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457.82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10459.24</v>
      </c>
      <c r="AH212" s="125">
        <f t="shared" si="34"/>
        <v>152007.61599999998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-16720.837759999999</v>
      </c>
      <c r="AO212" s="125">
        <f>AH212*-Valores!$C$72</f>
        <v>0</v>
      </c>
      <c r="AP212" s="125">
        <f>AH212*Valores!$C$73</f>
        <v>-6840.3427199999987</v>
      </c>
      <c r="AQ212" s="125">
        <f>Valores!$C$100</f>
        <v>-554.86</v>
      </c>
      <c r="AR212" s="125">
        <f>IF($F$5=0,Valores!$C$101,(Valores!$C$101+$F$5*(Valores!$C$101)))</f>
        <v>-385</v>
      </c>
      <c r="AS212" s="125">
        <f t="shared" si="35"/>
        <v>127506.57551999998</v>
      </c>
      <c r="AT212" s="125">
        <f t="shared" si="29"/>
        <v>-16720.837759999999</v>
      </c>
      <c r="AU212" s="125">
        <f>AH212*Valores!$C$74</f>
        <v>-4104.2056319999992</v>
      </c>
      <c r="AV212" s="125">
        <f>AH212*Valores!$C$75</f>
        <v>-456.02284799999995</v>
      </c>
      <c r="AW212" s="125">
        <f t="shared" si="33"/>
        <v>130726.54975999998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67930.42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13125.99</v>
      </c>
      <c r="N213" s="125">
        <f t="shared" si="30"/>
        <v>0</v>
      </c>
      <c r="O213" s="125">
        <f>Valores!$C$7*B213</f>
        <v>23270.02</v>
      </c>
      <c r="P213" s="125">
        <f>ROUND(IF(B213&lt;15,(Valores!$E$5*B213),Valores!$D$5),2)</f>
        <v>15250.78</v>
      </c>
      <c r="Q213" s="125">
        <v>0</v>
      </c>
      <c r="R213" s="125">
        <f>IF($F$4="NO",Valores!$C$49*B213,Valores!$C$49*B213/2)</f>
        <v>12257.344000000003</v>
      </c>
      <c r="S213" s="125">
        <f>Valores!$C$18*B213</f>
        <v>7318.83</v>
      </c>
      <c r="T213" s="125">
        <f t="shared" si="36"/>
        <v>7318.83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7082.39</v>
      </c>
      <c r="AA213" s="125">
        <f>IF((Valores!$C$28)*B213&gt;Valores!$F$28,Valores!$F$28,(Valores!$C$28)*B213)</f>
        <v>574.77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478.63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10934.66</v>
      </c>
      <c r="AH213" s="125">
        <f t="shared" si="34"/>
        <v>158223.834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-17404.621739999999</v>
      </c>
      <c r="AO213" s="125">
        <f>AH213*-Valores!$C$72</f>
        <v>0</v>
      </c>
      <c r="AP213" s="125">
        <f>AH213*Valores!$C$73</f>
        <v>-7120.0725299999995</v>
      </c>
      <c r="AQ213" s="125">
        <f>Valores!$C$100</f>
        <v>-554.86</v>
      </c>
      <c r="AR213" s="125">
        <f>IF($F$5=0,Valores!$C$101,(Valores!$C$101+$F$5*(Valores!$C$101)))</f>
        <v>-385</v>
      </c>
      <c r="AS213" s="125">
        <f t="shared" si="35"/>
        <v>132759.27973000001</v>
      </c>
      <c r="AT213" s="125">
        <f t="shared" si="29"/>
        <v>-17404.621739999999</v>
      </c>
      <c r="AU213" s="125">
        <f>AH213*Valores!$C$74</f>
        <v>-4272.0435180000004</v>
      </c>
      <c r="AV213" s="125">
        <f>AH213*Valores!$C$75</f>
        <v>-474.67150200000003</v>
      </c>
      <c r="AW213" s="125">
        <f t="shared" si="33"/>
        <v>136072.49724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70883.92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13696.68</v>
      </c>
      <c r="N214" s="125">
        <f t="shared" si="30"/>
        <v>0</v>
      </c>
      <c r="O214" s="125">
        <f>Valores!$C$7*B214</f>
        <v>24281.760000000002</v>
      </c>
      <c r="P214" s="125">
        <f>ROUND(IF(B214&lt;15,(Valores!$E$5*B214),Valores!$D$5),2)</f>
        <v>15250.78</v>
      </c>
      <c r="Q214" s="125">
        <v>0</v>
      </c>
      <c r="R214" s="125">
        <f>IF($F$4="NO",Valores!$C$49*B214,Valores!$C$49*B214/2)</f>
        <v>12790.272000000003</v>
      </c>
      <c r="S214" s="125">
        <f>Valores!$C$18*B214</f>
        <v>7637.0399999999991</v>
      </c>
      <c r="T214" s="125">
        <f t="shared" si="36"/>
        <v>7637.04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7390.32</v>
      </c>
      <c r="AA214" s="125">
        <f>IF((Valores!$C$28)*B214&gt;Valores!$F$28,Valores!$F$28,(Valores!$C$28)*B214)</f>
        <v>599.76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499.43999999999994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11410.08</v>
      </c>
      <c r="AH214" s="125">
        <f t="shared" si="34"/>
        <v>164440.05200000003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-18088.405720000002</v>
      </c>
      <c r="AO214" s="125">
        <f>AH214*-Valores!$C$72</f>
        <v>0</v>
      </c>
      <c r="AP214" s="125">
        <f>AH214*Valores!$C$73</f>
        <v>-7399.8023400000011</v>
      </c>
      <c r="AQ214" s="125">
        <f>Valores!$C$100</f>
        <v>-554.86</v>
      </c>
      <c r="AR214" s="125">
        <f>IF($F$5=0,Valores!$C$101,(Valores!$C$101+$F$5*(Valores!$C$101)))</f>
        <v>-385</v>
      </c>
      <c r="AS214" s="125">
        <f t="shared" si="35"/>
        <v>138011.98394000001</v>
      </c>
      <c r="AT214" s="125">
        <f t="shared" si="29"/>
        <v>-18088.405720000002</v>
      </c>
      <c r="AU214" s="125">
        <f>AH214*Valores!$C$74</f>
        <v>-4439.8814040000007</v>
      </c>
      <c r="AV214" s="125">
        <f>AH214*Valores!$C$75</f>
        <v>-493.32015600000011</v>
      </c>
      <c r="AW214" s="125">
        <f t="shared" si="33"/>
        <v>141418.44472000003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73837.42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14267.38</v>
      </c>
      <c r="N215" s="125">
        <f t="shared" si="30"/>
        <v>0</v>
      </c>
      <c r="O215" s="125">
        <f>Valores!$C$7*B215</f>
        <v>25293.5</v>
      </c>
      <c r="P215" s="125">
        <f>ROUND(IF(B215&lt;15,(Valores!$E$5*B215),Valores!$D$5),2)</f>
        <v>15250.78</v>
      </c>
      <c r="Q215" s="125">
        <v>0</v>
      </c>
      <c r="R215" s="125">
        <f>IF($F$4="NO",Valores!$C$49*B215,Valores!$C$49*B215/2)</f>
        <v>13323.200000000003</v>
      </c>
      <c r="S215" s="125">
        <f>Valores!$C$18*B215</f>
        <v>7955.2499999999991</v>
      </c>
      <c r="T215" s="125">
        <f t="shared" si="36"/>
        <v>7955.25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7698.25</v>
      </c>
      <c r="AA215" s="125">
        <f>IF((Valores!$C$28)*B215&gt;Valores!$F$28,Valores!$F$28,(Valores!$C$28)*B215)</f>
        <v>624.75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520.25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11885.5</v>
      </c>
      <c r="AH215" s="125">
        <f t="shared" si="34"/>
        <v>170656.28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-18772.1908</v>
      </c>
      <c r="AO215" s="125">
        <f>AH215*-Valores!$C$72</f>
        <v>0</v>
      </c>
      <c r="AP215" s="125">
        <f>AH215*Valores!$C$73</f>
        <v>-7679.5325999999995</v>
      </c>
      <c r="AQ215" s="125">
        <f>Valores!$C$100</f>
        <v>-554.86</v>
      </c>
      <c r="AR215" s="125">
        <f>IF($F$5=0,Valores!$C$101,(Valores!$C$101+$F$5*(Valores!$C$101)))</f>
        <v>-385</v>
      </c>
      <c r="AS215" s="125">
        <f t="shared" si="35"/>
        <v>143264.6966</v>
      </c>
      <c r="AT215" s="125">
        <f t="shared" si="29"/>
        <v>-18772.1908</v>
      </c>
      <c r="AU215" s="125">
        <f>AH215*Valores!$C$74</f>
        <v>-4607.7195599999995</v>
      </c>
      <c r="AV215" s="125">
        <f>AH215*Valores!$C$75</f>
        <v>-511.96884</v>
      </c>
      <c r="AW215" s="125">
        <f t="shared" si="33"/>
        <v>146764.4008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76790.91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14838.07</v>
      </c>
      <c r="N216" s="125">
        <f t="shared" si="30"/>
        <v>0</v>
      </c>
      <c r="O216" s="125">
        <f>Valores!$C$7*B216</f>
        <v>26305.24</v>
      </c>
      <c r="P216" s="125">
        <f>ROUND(IF(B216&lt;15,(Valores!$E$5*B216),Valores!$D$5),2)</f>
        <v>15250.78</v>
      </c>
      <c r="Q216" s="125">
        <v>0</v>
      </c>
      <c r="R216" s="125">
        <f>IF($F$4="NO",Valores!$C$49*B216,Valores!$C$49*B216/2)</f>
        <v>13856.128000000002</v>
      </c>
      <c r="S216" s="125">
        <f>Valores!$C$18*B216</f>
        <v>8273.4599999999991</v>
      </c>
      <c r="T216" s="125">
        <f t="shared" si="36"/>
        <v>8273.4599999999991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8006.18</v>
      </c>
      <c r="AA216" s="125">
        <f>IF((Valores!$C$28)*B216&gt;Valores!$F$28,Valores!$F$28,(Valores!$C$28)*B216)</f>
        <v>649.74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541.05999999999995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12360.92</v>
      </c>
      <c r="AH216" s="125">
        <f t="shared" si="34"/>
        <v>176872.48800000001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-19455.973680000003</v>
      </c>
      <c r="AO216" s="125">
        <f>AH216*-Valores!$C$72</f>
        <v>0</v>
      </c>
      <c r="AP216" s="125">
        <f>AH216*Valores!$C$73</f>
        <v>-7959.2619599999998</v>
      </c>
      <c r="AQ216" s="125">
        <f>Valores!$C$100</f>
        <v>-554.86</v>
      </c>
      <c r="AR216" s="125">
        <f>IF($F$5=0,Valores!$C$101,(Valores!$C$101+$F$5*(Valores!$C$101)))</f>
        <v>-385</v>
      </c>
      <c r="AS216" s="125">
        <f t="shared" si="35"/>
        <v>148517.39236</v>
      </c>
      <c r="AT216" s="125">
        <f t="shared" si="29"/>
        <v>-19455.973680000003</v>
      </c>
      <c r="AU216" s="125">
        <f>AH216*Valores!$C$74</f>
        <v>-4775.5571760000003</v>
      </c>
      <c r="AV216" s="125">
        <f>AH216*Valores!$C$75</f>
        <v>-530.61746400000004</v>
      </c>
      <c r="AW216" s="125">
        <f t="shared" si="33"/>
        <v>152110.33968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79744.41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15408.77</v>
      </c>
      <c r="N217" s="125">
        <f t="shared" si="30"/>
        <v>0</v>
      </c>
      <c r="O217" s="125">
        <f>Valores!$C$7*B217</f>
        <v>27316.98</v>
      </c>
      <c r="P217" s="125">
        <f>ROUND(IF(B217&lt;15,(Valores!$E$5*B217),Valores!$D$5),2)</f>
        <v>15250.78</v>
      </c>
      <c r="Q217" s="125">
        <v>0</v>
      </c>
      <c r="R217" s="125">
        <f>IF($F$4="NO",Valores!$C$49*B217,Valores!$C$49*B217/2)</f>
        <v>14389.056000000002</v>
      </c>
      <c r="S217" s="125">
        <f>Valores!$C$18*B217</f>
        <v>8591.67</v>
      </c>
      <c r="T217" s="125">
        <f t="shared" si="36"/>
        <v>8591.67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8314.11</v>
      </c>
      <c r="AA217" s="125">
        <f>IF((Valores!$C$28)*B217&gt;Valores!$F$28,Valores!$F$28,(Valores!$C$28)*B217)</f>
        <v>674.7299999999999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561.87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12836.34</v>
      </c>
      <c r="AH217" s="125">
        <f t="shared" si="34"/>
        <v>183088.71600000001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-20139.758760000001</v>
      </c>
      <c r="AO217" s="125">
        <f>AH217*-Valores!$C$72</f>
        <v>0</v>
      </c>
      <c r="AP217" s="125">
        <f>AH217*Valores!$C$73</f>
        <v>-8238.9922200000001</v>
      </c>
      <c r="AQ217" s="125">
        <f>Valores!$C$100</f>
        <v>-554.86</v>
      </c>
      <c r="AR217" s="125">
        <f>IF($F$5=0,Valores!$C$101,(Valores!$C$101+$F$5*(Valores!$C$101)))</f>
        <v>-385</v>
      </c>
      <c r="AS217" s="125">
        <f t="shared" si="35"/>
        <v>153770.10502000002</v>
      </c>
      <c r="AT217" s="125">
        <f t="shared" si="29"/>
        <v>-20139.758760000001</v>
      </c>
      <c r="AU217" s="125">
        <f>AH217*Valores!$C$74</f>
        <v>-4943.3953320000001</v>
      </c>
      <c r="AV217" s="125">
        <f>AH217*Valores!$C$75</f>
        <v>-549.26614800000004</v>
      </c>
      <c r="AW217" s="125">
        <f t="shared" si="33"/>
        <v>157456.29576000001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82697.91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15979.47</v>
      </c>
      <c r="N218" s="125">
        <f t="shared" si="30"/>
        <v>0</v>
      </c>
      <c r="O218" s="125">
        <f>Valores!$C$7*B218</f>
        <v>28328.720000000001</v>
      </c>
      <c r="P218" s="125">
        <f>ROUND(IF(B218&lt;15,(Valores!$E$5*B218),Valores!$D$5),2)</f>
        <v>15250.78</v>
      </c>
      <c r="Q218" s="125">
        <v>0</v>
      </c>
      <c r="R218" s="125">
        <f>IF($F$4="NO",Valores!$C$49*B218,Valores!$C$49*B218/2)</f>
        <v>14921.984000000004</v>
      </c>
      <c r="S218" s="125">
        <f>Valores!$C$18*B218</f>
        <v>8909.8799999999992</v>
      </c>
      <c r="T218" s="125">
        <f t="shared" si="36"/>
        <v>8909.8799999999992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8622.0400000000009</v>
      </c>
      <c r="AA218" s="125">
        <f>IF((Valores!$C$28)*B218&gt;Valores!$F$28,Valores!$F$28,(Valores!$C$28)*B218)</f>
        <v>699.71999999999991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582.67999999999995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13311.76</v>
      </c>
      <c r="AH218" s="125">
        <f t="shared" si="34"/>
        <v>189304.94400000002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-20823.543840000002</v>
      </c>
      <c r="AO218" s="125">
        <f>AH218*-Valores!$C$72</f>
        <v>0</v>
      </c>
      <c r="AP218" s="125">
        <f>AH218*Valores!$C$73</f>
        <v>-8518.7224800000004</v>
      </c>
      <c r="AQ218" s="125">
        <f>Valores!$C$100</f>
        <v>-554.86</v>
      </c>
      <c r="AR218" s="125">
        <f>IF($F$5=0,Valores!$C$101,(Valores!$C$101+$F$5*(Valores!$C$101)))</f>
        <v>-385</v>
      </c>
      <c r="AS218" s="125">
        <f t="shared" si="35"/>
        <v>159022.81768000001</v>
      </c>
      <c r="AT218" s="125">
        <f t="shared" si="29"/>
        <v>-20823.543840000002</v>
      </c>
      <c r="AU218" s="125">
        <f>AH218*Valores!$C$74</f>
        <v>-5111.2334880000008</v>
      </c>
      <c r="AV218" s="125">
        <f>AH218*Valores!$C$75</f>
        <v>-567.91483200000005</v>
      </c>
      <c r="AW218" s="125">
        <f t="shared" si="33"/>
        <v>162802.25184000001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85651.4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16550.16</v>
      </c>
      <c r="N219" s="125">
        <f t="shared" si="30"/>
        <v>0</v>
      </c>
      <c r="O219" s="125">
        <f>Valores!$C$7*B219</f>
        <v>29340.46</v>
      </c>
      <c r="P219" s="125">
        <f>ROUND(IF(B219&lt;15,(Valores!$E$5*B219),Valores!$D$5),2)</f>
        <v>15250.78</v>
      </c>
      <c r="Q219" s="125">
        <v>0</v>
      </c>
      <c r="R219" s="125">
        <f>IF($F$4="NO",Valores!$C$49*B219,Valores!$C$49*B219/2)</f>
        <v>15454.912000000004</v>
      </c>
      <c r="S219" s="125">
        <f>Valores!$C$18*B219</f>
        <v>9228.09</v>
      </c>
      <c r="T219" s="125">
        <f t="shared" si="36"/>
        <v>9228.09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8929.9699999999993</v>
      </c>
      <c r="AA219" s="125">
        <f>IF((Valores!$C$28)*B219&gt;Valores!$F$28,Valores!$F$28,(Valores!$C$28)*B219)</f>
        <v>724.70999999999992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603.49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13787.18</v>
      </c>
      <c r="AH219" s="125">
        <f t="shared" si="34"/>
        <v>195521.15199999997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-21507.326719999997</v>
      </c>
      <c r="AO219" s="125">
        <f>AH219*-Valores!$C$72</f>
        <v>0</v>
      </c>
      <c r="AP219" s="125">
        <f>AH219*Valores!$C$73</f>
        <v>-8798.4518399999979</v>
      </c>
      <c r="AQ219" s="125">
        <f>Valores!$C$100</f>
        <v>-554.86</v>
      </c>
      <c r="AR219" s="125">
        <f>IF($F$5=0,Valores!$C$101,(Valores!$C$101+$F$5*(Valores!$C$101)))</f>
        <v>-385</v>
      </c>
      <c r="AS219" s="125">
        <f t="shared" si="35"/>
        <v>164275.51343999998</v>
      </c>
      <c r="AT219" s="125">
        <f t="shared" si="29"/>
        <v>-21507.326719999997</v>
      </c>
      <c r="AU219" s="125">
        <f>AH219*Valores!$C$74</f>
        <v>-5279.0711039999997</v>
      </c>
      <c r="AV219" s="125">
        <f>AH219*Valores!$C$75</f>
        <v>-586.56345599999997</v>
      </c>
      <c r="AW219" s="125">
        <f t="shared" si="33"/>
        <v>168148.19071999998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88604.9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17120.86</v>
      </c>
      <c r="N220" s="125">
        <f t="shared" si="30"/>
        <v>0</v>
      </c>
      <c r="O220" s="125">
        <f>Valores!$C$7*B220</f>
        <v>30352.2</v>
      </c>
      <c r="P220" s="125">
        <f>ROUND(IF(B220&lt;15,(Valores!$E$5*B220),Valores!$D$5),2)</f>
        <v>15250.78</v>
      </c>
      <c r="Q220" s="125">
        <v>0</v>
      </c>
      <c r="R220" s="125">
        <f>IF($F$4="NO",Valores!$C$49*B220,Valores!$C$49*B220/2)</f>
        <v>15987.840000000004</v>
      </c>
      <c r="S220" s="125">
        <f>Valores!$C$18*B220</f>
        <v>9546.2999999999993</v>
      </c>
      <c r="T220" s="125">
        <f t="shared" si="36"/>
        <v>9546.2999999999993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9237.9</v>
      </c>
      <c r="AA220" s="125">
        <f>IF((Valores!$C$28)*B220&gt;Valores!$F$28,Valores!$F$28,(Valores!$C$28)*B220)</f>
        <v>749.69999999999993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623.77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14262.56</v>
      </c>
      <c r="AH220" s="125">
        <f t="shared" si="34"/>
        <v>201736.80999999997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-22191.049099999997</v>
      </c>
      <c r="AO220" s="125">
        <f>AH220*-Valores!$C$72</f>
        <v>0</v>
      </c>
      <c r="AP220" s="125">
        <f>AH220*Valores!$C$73</f>
        <v>-9078.1564499999986</v>
      </c>
      <c r="AQ220" s="125">
        <f>Valores!$C$100</f>
        <v>-554.86</v>
      </c>
      <c r="AR220" s="125">
        <f>IF($F$5=0,Valores!$C$101,(Valores!$C$101+$F$5*(Valores!$C$101)))</f>
        <v>-385</v>
      </c>
      <c r="AS220" s="125">
        <f t="shared" si="35"/>
        <v>169527.74444999997</v>
      </c>
      <c r="AT220" s="125">
        <f t="shared" si="29"/>
        <v>-22191.049099999997</v>
      </c>
      <c r="AU220" s="125">
        <f>AH220*Valores!$C$74</f>
        <v>-5446.893869999999</v>
      </c>
      <c r="AV220" s="125">
        <f>AH220*Valores!$C$75</f>
        <v>-605.21042999999997</v>
      </c>
      <c r="AW220" s="125">
        <f t="shared" si="33"/>
        <v>173493.65659999999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91558.399999999994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17691.55</v>
      </c>
      <c r="N221" s="125">
        <f t="shared" si="30"/>
        <v>0</v>
      </c>
      <c r="O221" s="125">
        <f>Valores!$C$7*B221</f>
        <v>31363.94</v>
      </c>
      <c r="P221" s="125">
        <f>ROUND(IF(B221&lt;15,(Valores!$E$5*B221),Valores!$D$5),2)</f>
        <v>15250.78</v>
      </c>
      <c r="Q221" s="125">
        <v>0</v>
      </c>
      <c r="R221" s="125">
        <f>IF($F$4="NO",Valores!$C$49*B221,Valores!$C$49*B221/2)</f>
        <v>16520.768000000004</v>
      </c>
      <c r="S221" s="125">
        <f>Valores!$C$18*B221</f>
        <v>9864.51</v>
      </c>
      <c r="T221" s="125">
        <f t="shared" si="36"/>
        <v>9864.51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9545.83</v>
      </c>
      <c r="AA221" s="125">
        <f>IF((Valores!$C$28)*B221&gt;Valores!$F$28,Valores!$F$28,(Valores!$C$28)*B221)</f>
        <v>774.68999999999994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623.77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14262.56</v>
      </c>
      <c r="AH221" s="125">
        <f t="shared" si="34"/>
        <v>207456.79799999998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-22820.247779999998</v>
      </c>
      <c r="AO221" s="125">
        <f>AH221*-Valores!$C$72</f>
        <v>0</v>
      </c>
      <c r="AP221" s="125">
        <f>AH221*Valores!$C$73</f>
        <v>-9335.5559099999991</v>
      </c>
      <c r="AQ221" s="125">
        <f>Valores!$C$100</f>
        <v>-554.86</v>
      </c>
      <c r="AR221" s="125">
        <f>IF($F$5=0,Valores!$C$101,(Valores!$C$101+$F$5*(Valores!$C$101)))</f>
        <v>-385</v>
      </c>
      <c r="AS221" s="125">
        <f t="shared" si="35"/>
        <v>174361.13430999999</v>
      </c>
      <c r="AT221" s="125">
        <f t="shared" si="29"/>
        <v>-22820.247779999998</v>
      </c>
      <c r="AU221" s="125">
        <f>AH221*Valores!$C$74</f>
        <v>-5601.3335459999998</v>
      </c>
      <c r="AV221" s="125">
        <f>AH221*Valores!$C$75</f>
        <v>-622.37039399999992</v>
      </c>
      <c r="AW221" s="125">
        <f t="shared" si="33"/>
        <v>178412.84627999997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94511.89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18262.25</v>
      </c>
      <c r="N222" s="125">
        <f t="shared" si="30"/>
        <v>0</v>
      </c>
      <c r="O222" s="125">
        <f>Valores!$C$7*B222</f>
        <v>32375.68</v>
      </c>
      <c r="P222" s="125">
        <f>ROUND(IF(B222&lt;15,(Valores!$E$5*B222),Valores!$D$5),2)</f>
        <v>15250.78</v>
      </c>
      <c r="Q222" s="125">
        <v>0</v>
      </c>
      <c r="R222" s="125">
        <f>IF($F$4="NO",Valores!$C$49*B222,Valores!$C$49*B222/2)</f>
        <v>17053.696000000004</v>
      </c>
      <c r="S222" s="125">
        <f>Valores!$C$18*B222</f>
        <v>10182.719999999999</v>
      </c>
      <c r="T222" s="125">
        <f t="shared" si="36"/>
        <v>10182.719999999999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9853.76</v>
      </c>
      <c r="AA222" s="125">
        <f>IF((Valores!$C$28)*B222&gt;Valores!$F$28,Valores!$F$28,(Valores!$C$28)*B222)</f>
        <v>799.68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623.77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14262.56</v>
      </c>
      <c r="AH222" s="125">
        <f t="shared" si="34"/>
        <v>213176.78599999999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-23449.446459999999</v>
      </c>
      <c r="AO222" s="125">
        <f>AH222*-Valores!$C$72</f>
        <v>0</v>
      </c>
      <c r="AP222" s="125">
        <f>AH222*Valores!$C$73</f>
        <v>-9592.9553699999997</v>
      </c>
      <c r="AQ222" s="125">
        <f>Valores!$C$100</f>
        <v>-554.86</v>
      </c>
      <c r="AR222" s="125">
        <f>IF($F$5=0,Valores!$C$101,(Valores!$C$101+$F$5*(Valores!$C$101)))</f>
        <v>-385</v>
      </c>
      <c r="AS222" s="125">
        <f t="shared" si="35"/>
        <v>179194.52416999999</v>
      </c>
      <c r="AT222" s="125">
        <f t="shared" si="29"/>
        <v>-23449.446459999999</v>
      </c>
      <c r="AU222" s="125">
        <f>AH222*Valores!$C$74</f>
        <v>-5755.7732219999998</v>
      </c>
      <c r="AV222" s="125">
        <f>AH222*Valores!$C$75</f>
        <v>-639.53035799999998</v>
      </c>
      <c r="AW222" s="125">
        <f t="shared" si="33"/>
        <v>183332.03596000001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97465.39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18832.939999999999</v>
      </c>
      <c r="N223" s="125">
        <f t="shared" si="30"/>
        <v>0</v>
      </c>
      <c r="O223" s="125">
        <f>Valores!$C$7*B223</f>
        <v>33387.42</v>
      </c>
      <c r="P223" s="125">
        <f>ROUND(IF(B223&lt;15,(Valores!$E$5*B223),Valores!$D$5),2)</f>
        <v>15250.78</v>
      </c>
      <c r="Q223" s="125">
        <v>0</v>
      </c>
      <c r="R223" s="125">
        <f>IF($F$4="NO",Valores!$C$49*B223,Valores!$C$49*B223/2)</f>
        <v>17586.624000000003</v>
      </c>
      <c r="S223" s="125">
        <f>Valores!$C$18*B223</f>
        <v>10500.929999999998</v>
      </c>
      <c r="T223" s="125">
        <f t="shared" si="36"/>
        <v>10500.93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10161.69</v>
      </c>
      <c r="AA223" s="125">
        <f>IF((Valores!$C$28)*B223&gt;Valores!$F$28,Valores!$F$28,(Valores!$C$28)*B223)</f>
        <v>824.67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623.77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14262.56</v>
      </c>
      <c r="AH223" s="125">
        <f t="shared" si="34"/>
        <v>218896.774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-24078.645140000001</v>
      </c>
      <c r="AO223" s="125">
        <f>AH223*-Valores!$C$72</f>
        <v>0</v>
      </c>
      <c r="AP223" s="125">
        <f>AH223*Valores!$C$73</f>
        <v>-9850.3548300000002</v>
      </c>
      <c r="AQ223" s="125">
        <f>Valores!$C$100</f>
        <v>-554.86</v>
      </c>
      <c r="AR223" s="125">
        <f>IF($F$5=0,Valores!$C$101,(Valores!$C$101+$F$5*(Valores!$C$101)))</f>
        <v>-385</v>
      </c>
      <c r="AS223" s="125">
        <f t="shared" si="35"/>
        <v>184027.91402999999</v>
      </c>
      <c r="AT223" s="125">
        <f t="shared" si="29"/>
        <v>-24078.645140000001</v>
      </c>
      <c r="AU223" s="125">
        <f>AH223*Valores!$C$74</f>
        <v>-5910.2128979999998</v>
      </c>
      <c r="AV223" s="125">
        <f>AH223*Valores!$C$75</f>
        <v>-656.69032200000004</v>
      </c>
      <c r="AW223" s="125">
        <f t="shared" si="33"/>
        <v>188251.22564000002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100418.89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19403.64</v>
      </c>
      <c r="N224" s="125">
        <f t="shared" si="30"/>
        <v>0</v>
      </c>
      <c r="O224" s="125">
        <f>Valores!$C$7*B224</f>
        <v>34399.160000000003</v>
      </c>
      <c r="P224" s="125">
        <f>ROUND(IF(B224&lt;15,(Valores!$E$5*B224),Valores!$D$5),2)</f>
        <v>15250.78</v>
      </c>
      <c r="Q224" s="125">
        <v>0</v>
      </c>
      <c r="R224" s="125">
        <f>IF($F$4="NO",Valores!$C$49*B224,Valores!$C$49*B224/2)</f>
        <v>18119.552000000003</v>
      </c>
      <c r="S224" s="125">
        <f>Valores!$C$18*B224</f>
        <v>10819.14</v>
      </c>
      <c r="T224" s="125">
        <f t="shared" si="36"/>
        <v>10819.14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10469.620000000001</v>
      </c>
      <c r="AA224" s="125">
        <f>IF((Valores!$C$28)*B224&gt;Valores!$F$28,Valores!$F$28,(Valores!$C$28)*B224)</f>
        <v>849.66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623.77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14262.56</v>
      </c>
      <c r="AH224" s="125">
        <f t="shared" si="34"/>
        <v>224616.772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-24707.84492</v>
      </c>
      <c r="AO224" s="125">
        <f>AH224*-Valores!$C$72</f>
        <v>0</v>
      </c>
      <c r="AP224" s="125">
        <f>AH224*Valores!$C$73</f>
        <v>-10107.75474</v>
      </c>
      <c r="AQ224" s="125">
        <f>Valores!$C$100</f>
        <v>-554.86</v>
      </c>
      <c r="AR224" s="125">
        <f>IF($F$5=0,Valores!$C$101,(Valores!$C$101+$F$5*(Valores!$C$101)))</f>
        <v>-385</v>
      </c>
      <c r="AS224" s="125">
        <f t="shared" si="35"/>
        <v>188861.31234</v>
      </c>
      <c r="AT224" s="125">
        <f t="shared" si="29"/>
        <v>-24707.84492</v>
      </c>
      <c r="AU224" s="125">
        <f>AH224*Valores!$C$74</f>
        <v>-6064.6528440000002</v>
      </c>
      <c r="AV224" s="125">
        <f>AH224*Valores!$C$75</f>
        <v>-673.85031600000002</v>
      </c>
      <c r="AW224" s="125">
        <f t="shared" si="33"/>
        <v>193170.42392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103372.38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19974.330000000002</v>
      </c>
      <c r="N225" s="125">
        <f t="shared" si="30"/>
        <v>0</v>
      </c>
      <c r="O225" s="125">
        <f>Valores!$C$7*B225</f>
        <v>35410.9</v>
      </c>
      <c r="P225" s="125">
        <f>ROUND(IF(B225&lt;15,(Valores!$E$5*B225),Valores!$D$5),2)</f>
        <v>15250.78</v>
      </c>
      <c r="Q225" s="125">
        <v>0</v>
      </c>
      <c r="R225" s="125">
        <f>IF($F$4="NO",Valores!$C$49*B225,Valores!$C$49*B225/2)</f>
        <v>18652.480000000003</v>
      </c>
      <c r="S225" s="125">
        <f>Valores!$C$18*B225</f>
        <v>11137.349999999999</v>
      </c>
      <c r="T225" s="125">
        <f t="shared" si="36"/>
        <v>11137.35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10777.550000000001</v>
      </c>
      <c r="AA225" s="125">
        <f>IF((Valores!$C$28)*B225&gt;Valores!$F$28,Valores!$F$28,(Valores!$C$28)*B225)</f>
        <v>874.65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623.77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14262.56</v>
      </c>
      <c r="AH225" s="125">
        <f t="shared" si="34"/>
        <v>230336.75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-25337.0425</v>
      </c>
      <c r="AO225" s="125">
        <f>AH225*-Valores!$C$72</f>
        <v>0</v>
      </c>
      <c r="AP225" s="125">
        <f>AH225*Valores!$C$73</f>
        <v>-10365.153749999999</v>
      </c>
      <c r="AQ225" s="125">
        <f>Valores!$C$100</f>
        <v>-554.86</v>
      </c>
      <c r="AR225" s="125">
        <f>IF($F$5=0,Valores!$C$101,(Valores!$C$101+$F$5*(Valores!$C$101)))</f>
        <v>-385</v>
      </c>
      <c r="AS225" s="125">
        <f t="shared" si="35"/>
        <v>193694.69375000001</v>
      </c>
      <c r="AT225" s="125">
        <f t="shared" si="29"/>
        <v>-25337.0425</v>
      </c>
      <c r="AU225" s="125">
        <f>AH225*Valores!$C$74</f>
        <v>-6219.0922499999997</v>
      </c>
      <c r="AV225" s="125">
        <f>AH225*Valores!$C$75</f>
        <v>-691.01025000000004</v>
      </c>
      <c r="AW225" s="125">
        <f t="shared" si="33"/>
        <v>198089.60500000001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106325.88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20545.03</v>
      </c>
      <c r="N226" s="125">
        <f t="shared" si="30"/>
        <v>0</v>
      </c>
      <c r="O226" s="125">
        <f>Valores!$C$7*B226</f>
        <v>36422.639999999999</v>
      </c>
      <c r="P226" s="125">
        <f>ROUND(IF(B226&lt;15,(Valores!$E$5*B226),Valores!$D$5),2)</f>
        <v>15250.78</v>
      </c>
      <c r="Q226" s="125">
        <v>0</v>
      </c>
      <c r="R226" s="125">
        <f>IF($F$4="NO",Valores!$C$49*B226,Valores!$C$49*B226/2)</f>
        <v>19185.408000000003</v>
      </c>
      <c r="S226" s="125">
        <f>Valores!$C$18*B226</f>
        <v>11455.56</v>
      </c>
      <c r="T226" s="125">
        <f t="shared" si="36"/>
        <v>11455.56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11085.48</v>
      </c>
      <c r="AA226" s="125">
        <f>IF((Valores!$C$28)*B226&gt;Valores!$F$28,Valores!$F$28,(Valores!$C$28)*B226)</f>
        <v>899.64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623.77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14262.56</v>
      </c>
      <c r="AH226" s="125">
        <f t="shared" si="34"/>
        <v>236056.74799999999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-25966.242279999999</v>
      </c>
      <c r="AO226" s="125">
        <f>AH226*-Valores!$C$72</f>
        <v>0</v>
      </c>
      <c r="AP226" s="125">
        <f>AH226*Valores!$C$73</f>
        <v>-10622.55366</v>
      </c>
      <c r="AQ226" s="125">
        <f>Valores!$C$100</f>
        <v>-554.86</v>
      </c>
      <c r="AR226" s="125">
        <f>IF($F$5=0,Valores!$C$101,(Valores!$C$101+$F$5*(Valores!$C$101)))</f>
        <v>-385</v>
      </c>
      <c r="AS226" s="125">
        <f t="shared" si="35"/>
        <v>198528.09206</v>
      </c>
      <c r="AT226" s="125">
        <f t="shared" si="29"/>
        <v>-25966.242279999999</v>
      </c>
      <c r="AU226" s="125">
        <f>AH226*Valores!$C$74</f>
        <v>-6373.5321960000001</v>
      </c>
      <c r="AV226" s="125">
        <f>AH226*Valores!$C$75</f>
        <v>-708.17024400000003</v>
      </c>
      <c r="AW226" s="125">
        <f t="shared" si="33"/>
        <v>203008.80327999999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2356.83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481.2</v>
      </c>
      <c r="N227" s="125">
        <f t="shared" si="30"/>
        <v>0</v>
      </c>
      <c r="O227" s="125">
        <f>Valores!$C$7*B227</f>
        <v>1011.74</v>
      </c>
      <c r="P227" s="125">
        <f>ROUND(IF(B227&lt;15,(Valores!$E$5*B227),Valores!$D$5),2)</f>
        <v>1016.72</v>
      </c>
      <c r="Q227" s="125">
        <v>0</v>
      </c>
      <c r="R227" s="125">
        <f>IF($F$4="NO",Valores!$C$49*B227,Valores!$C$49*B227/2)</f>
        <v>532.92800000000011</v>
      </c>
      <c r="S227" s="125">
        <f>Valores!$C$18*B227</f>
        <v>318.20999999999998</v>
      </c>
      <c r="T227" s="125">
        <f t="shared" si="36"/>
        <v>318.20999999999998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307.93</v>
      </c>
      <c r="AA227" s="125">
        <f>IF((Valores!$C$28)*B227&gt;Valores!$F$28,Valores!$F$28,(Valores!$C$28)*B227)</f>
        <v>24.99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20.81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475.42</v>
      </c>
      <c r="AH227" s="125">
        <f t="shared" si="34"/>
        <v>6546.7780000000002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-720.14558</v>
      </c>
      <c r="AO227" s="125">
        <f>AH227*-Valores!$C$72</f>
        <v>0</v>
      </c>
      <c r="AP227" s="125">
        <f>AH227*Valores!$C$73</f>
        <v>-294.60500999999999</v>
      </c>
      <c r="AQ227" s="125">
        <f>Valores!$C$100</f>
        <v>-554.86</v>
      </c>
      <c r="AR227" s="125">
        <f>IF($F$5=0,Valores!$C$101,(Valores!$C$101+$F$5*(Valores!$C$101)))</f>
        <v>-385</v>
      </c>
      <c r="AS227" s="125">
        <f t="shared" si="35"/>
        <v>4592.16741</v>
      </c>
      <c r="AT227" s="125">
        <f t="shared" si="29"/>
        <v>-720.14558</v>
      </c>
      <c r="AU227" s="125">
        <f>AH227*Valores!$C$74</f>
        <v>-176.76300600000002</v>
      </c>
      <c r="AV227" s="125">
        <f>AH227*Valores!$C$75</f>
        <v>-19.640334000000003</v>
      </c>
      <c r="AW227" s="125">
        <f t="shared" si="33"/>
        <v>5630.2290800000001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2356.83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481.2</v>
      </c>
      <c r="N228" s="125">
        <f t="shared" si="30"/>
        <v>0</v>
      </c>
      <c r="O228" s="125">
        <f>Valores!$C$7*B228</f>
        <v>1011.74</v>
      </c>
      <c r="P228" s="125">
        <f>ROUND(IF(B228&lt;15,(Valores!$E$5*B228),Valores!$D$5),2)</f>
        <v>1016.72</v>
      </c>
      <c r="Q228" s="125">
        <v>0</v>
      </c>
      <c r="R228" s="125">
        <f>IF($F$4="NO",Valores!$C$49*B228,Valores!$C$49*B228/2)</f>
        <v>532.92800000000011</v>
      </c>
      <c r="S228" s="125">
        <f>Valores!$C$18*B228</f>
        <v>318.20999999999998</v>
      </c>
      <c r="T228" s="125">
        <f t="shared" si="36"/>
        <v>318.20999999999998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307.93</v>
      </c>
      <c r="AA228" s="125">
        <f>IF((Valores!$C$28)*B228&gt;Valores!$F$28,Valores!$F$28,(Valores!$C$28)*B228)</f>
        <v>24.99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20.81</v>
      </c>
      <c r="AE228" s="192">
        <v>94</v>
      </c>
      <c r="AF228" s="125">
        <f>ROUND(AE228*Valores!$C$2,2)</f>
        <v>2804.33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475.42</v>
      </c>
      <c r="AH228" s="125">
        <f t="shared" si="34"/>
        <v>9351.1080000000002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-1028.6218799999999</v>
      </c>
      <c r="AO228" s="125">
        <f>AH228*-Valores!$C$72</f>
        <v>0</v>
      </c>
      <c r="AP228" s="125">
        <f>AH228*Valores!$C$73</f>
        <v>-420.79985999999997</v>
      </c>
      <c r="AQ228" s="125">
        <f>Valores!$C$100</f>
        <v>-554.86</v>
      </c>
      <c r="AR228" s="125">
        <f>IF($F$5=0,Valores!$C$101,(Valores!$C$101+$F$5*(Valores!$C$101)))</f>
        <v>-385</v>
      </c>
      <c r="AS228" s="125">
        <f t="shared" si="35"/>
        <v>6961.8262599999998</v>
      </c>
      <c r="AT228" s="125">
        <f t="shared" si="29"/>
        <v>-1028.6218799999999</v>
      </c>
      <c r="AU228" s="125">
        <f>AH228*Valores!$C$74</f>
        <v>-252.479916</v>
      </c>
      <c r="AV228" s="125">
        <f>AH228*Valores!$C$75</f>
        <v>-28.053324</v>
      </c>
      <c r="AW228" s="125">
        <f t="shared" si="33"/>
        <v>8041.9528800000007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4713.66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962.39</v>
      </c>
      <c r="N229" s="125">
        <f t="shared" si="30"/>
        <v>0</v>
      </c>
      <c r="O229" s="125">
        <f>Valores!$C$7*B229</f>
        <v>2023.48</v>
      </c>
      <c r="P229" s="125">
        <f>ROUND(IF(B229&lt;15,(Valores!$E$5*B229),Valores!$D$5),2)</f>
        <v>2033.44</v>
      </c>
      <c r="Q229" s="125">
        <v>0</v>
      </c>
      <c r="R229" s="125">
        <f>IF($F$4="NO",Valores!$C$49*B229,Valores!$C$49*B229/2)</f>
        <v>1065.8560000000002</v>
      </c>
      <c r="S229" s="125">
        <f>Valores!$C$18*B229</f>
        <v>636.41999999999996</v>
      </c>
      <c r="T229" s="125">
        <f t="shared" si="36"/>
        <v>636.41999999999996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615.86</v>
      </c>
      <c r="AA229" s="125">
        <f>IF((Valores!$C$28)*B229&gt;Valores!$F$28,Valores!$F$28,(Valores!$C$28)*B229)</f>
        <v>49.98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41.62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950.84</v>
      </c>
      <c r="AH229" s="125">
        <f t="shared" si="34"/>
        <v>13093.546000000002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-1440.2900600000003</v>
      </c>
      <c r="AO229" s="125">
        <f>AH229*-Valores!$C$72</f>
        <v>0</v>
      </c>
      <c r="AP229" s="125">
        <f>AH229*Valores!$C$73</f>
        <v>-589.2095700000001</v>
      </c>
      <c r="AQ229" s="125">
        <f>Valores!$C$100</f>
        <v>-554.86</v>
      </c>
      <c r="AR229" s="125">
        <f>IF($F$5=0,Valores!$C$101,(Valores!$C$101+$F$5*(Valores!$C$101)))</f>
        <v>-385</v>
      </c>
      <c r="AS229" s="125">
        <f t="shared" si="35"/>
        <v>10124.186370000001</v>
      </c>
      <c r="AT229" s="125">
        <f t="shared" si="29"/>
        <v>-1440.2900600000003</v>
      </c>
      <c r="AU229" s="125">
        <f>AH229*Valores!$C$74</f>
        <v>-353.52574200000004</v>
      </c>
      <c r="AV229" s="125">
        <f>AH229*Valores!$C$75</f>
        <v>-39.28063800000001</v>
      </c>
      <c r="AW229" s="125">
        <f t="shared" si="33"/>
        <v>11260.449560000001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4713.66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962.39</v>
      </c>
      <c r="N230" s="125">
        <f t="shared" si="30"/>
        <v>0</v>
      </c>
      <c r="O230" s="125">
        <f>Valores!$C$7*B230</f>
        <v>2023.48</v>
      </c>
      <c r="P230" s="125">
        <f>ROUND(IF(B230&lt;15,(Valores!$E$5*B230),Valores!$D$5),2)</f>
        <v>2033.44</v>
      </c>
      <c r="Q230" s="125">
        <v>0</v>
      </c>
      <c r="R230" s="125">
        <f>IF($F$4="NO",Valores!$C$49*B230,Valores!$C$49*B230/2)</f>
        <v>1065.8560000000002</v>
      </c>
      <c r="S230" s="125">
        <f>Valores!$C$18*B230</f>
        <v>636.41999999999996</v>
      </c>
      <c r="T230" s="125">
        <f t="shared" si="36"/>
        <v>636.41999999999996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615.86</v>
      </c>
      <c r="AA230" s="125">
        <f>IF((Valores!$C$28)*B230&gt;Valores!$F$28,Valores!$F$28,(Valores!$C$28)*B230)</f>
        <v>49.98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41.62</v>
      </c>
      <c r="AE230" s="192">
        <v>94</v>
      </c>
      <c r="AF230" s="125">
        <f>ROUND(AE230*Valores!$C$2,2)</f>
        <v>2804.33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950.84</v>
      </c>
      <c r="AH230" s="125">
        <f t="shared" si="34"/>
        <v>15897.876000000002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-1748.7663600000003</v>
      </c>
      <c r="AO230" s="125">
        <f>AH230*-Valores!$C$72</f>
        <v>0</v>
      </c>
      <c r="AP230" s="125">
        <f>AH230*Valores!$C$73</f>
        <v>-715.40442000000007</v>
      </c>
      <c r="AQ230" s="125">
        <f>Valores!$C$100</f>
        <v>-554.86</v>
      </c>
      <c r="AR230" s="125">
        <f>IF($F$5=0,Valores!$C$101,(Valores!$C$101+$F$5*(Valores!$C$101)))</f>
        <v>-385</v>
      </c>
      <c r="AS230" s="125">
        <f t="shared" si="35"/>
        <v>12493.845220000001</v>
      </c>
      <c r="AT230" s="125">
        <f t="shared" si="29"/>
        <v>-1748.7663600000003</v>
      </c>
      <c r="AU230" s="125">
        <f>AH230*Valores!$C$74</f>
        <v>-429.24265200000008</v>
      </c>
      <c r="AV230" s="125">
        <f>AH230*Valores!$C$75</f>
        <v>-47.693628000000004</v>
      </c>
      <c r="AW230" s="125">
        <f t="shared" si="33"/>
        <v>13672.173360000001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7070.49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1443.59</v>
      </c>
      <c r="N231" s="125">
        <f t="shared" si="30"/>
        <v>0</v>
      </c>
      <c r="O231" s="125">
        <f>Valores!$C$7*B231</f>
        <v>3035.2200000000003</v>
      </c>
      <c r="P231" s="125">
        <f>ROUND(IF(B231&lt;15,(Valores!$E$5*B231),Valores!$D$5),2)</f>
        <v>3050.16</v>
      </c>
      <c r="Q231" s="125">
        <v>0</v>
      </c>
      <c r="R231" s="125">
        <f>IF($F$4="NO",Valores!$C$49*B231,Valores!$C$49*B231/2)</f>
        <v>1598.7840000000003</v>
      </c>
      <c r="S231" s="125">
        <f>Valores!$C$18*B231</f>
        <v>954.62999999999988</v>
      </c>
      <c r="T231" s="125">
        <f t="shared" si="36"/>
        <v>954.63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923.79</v>
      </c>
      <c r="AA231" s="125">
        <f>IF((Valores!$C$28)*B231&gt;Valores!$F$28,Valores!$F$28,(Valores!$C$28)*B231)</f>
        <v>74.97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62.429999999999993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1426.26</v>
      </c>
      <c r="AH231" s="125">
        <f t="shared" si="34"/>
        <v>19640.324000000001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-2160.4356400000001</v>
      </c>
      <c r="AO231" s="125">
        <f>AH231*-Valores!$C$72</f>
        <v>0</v>
      </c>
      <c r="AP231" s="125">
        <f>AH231*Valores!$C$73</f>
        <v>-883.81457999999998</v>
      </c>
      <c r="AQ231" s="125">
        <f>Valores!$C$100</f>
        <v>-554.86</v>
      </c>
      <c r="AR231" s="125">
        <f>IF($F$5=0,Valores!$C$101,(Valores!$C$101+$F$5*(Valores!$C$101)))</f>
        <v>-385</v>
      </c>
      <c r="AS231" s="125">
        <f t="shared" si="35"/>
        <v>15656.21378</v>
      </c>
      <c r="AT231" s="125">
        <f t="shared" si="29"/>
        <v>-2160.4356400000001</v>
      </c>
      <c r="AU231" s="125">
        <f>AH231*Valores!$C$74</f>
        <v>-530.28874800000006</v>
      </c>
      <c r="AV231" s="125">
        <f>AH231*Valores!$C$75</f>
        <v>-58.920972000000006</v>
      </c>
      <c r="AW231" s="125">
        <f t="shared" si="33"/>
        <v>16890.678640000002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7070.49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1443.59</v>
      </c>
      <c r="N232" s="125">
        <f t="shared" si="30"/>
        <v>0</v>
      </c>
      <c r="O232" s="125">
        <f>Valores!$C$7*B232</f>
        <v>3035.2200000000003</v>
      </c>
      <c r="P232" s="125">
        <f>ROUND(IF(B232&lt;15,(Valores!$E$5*B232),Valores!$D$5),2)</f>
        <v>3050.16</v>
      </c>
      <c r="Q232" s="125">
        <v>0</v>
      </c>
      <c r="R232" s="125">
        <f>IF($F$4="NO",Valores!$C$49*B232,Valores!$C$49*B232/2)</f>
        <v>1598.7840000000003</v>
      </c>
      <c r="S232" s="125">
        <f>Valores!$C$18*B232</f>
        <v>954.62999999999988</v>
      </c>
      <c r="T232" s="125">
        <f t="shared" si="36"/>
        <v>954.63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923.79</v>
      </c>
      <c r="AA232" s="125">
        <f>IF((Valores!$C$28)*B232&gt;Valores!$F$28,Valores!$F$28,(Valores!$C$28)*B232)</f>
        <v>74.97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62.429999999999993</v>
      </c>
      <c r="AE232" s="192">
        <v>94</v>
      </c>
      <c r="AF232" s="125">
        <f>ROUND(AE232*Valores!$C$2,2)</f>
        <v>2804.33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1426.26</v>
      </c>
      <c r="AH232" s="125">
        <f t="shared" si="34"/>
        <v>22444.653999999999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-2468.91194</v>
      </c>
      <c r="AO232" s="125">
        <f>AH232*-Valores!$C$72</f>
        <v>0</v>
      </c>
      <c r="AP232" s="125">
        <f>AH232*Valores!$C$73</f>
        <v>-1010.00943</v>
      </c>
      <c r="AQ232" s="125">
        <f>Valores!$C$100</f>
        <v>-554.86</v>
      </c>
      <c r="AR232" s="125">
        <f>IF($F$5=0,Valores!$C$101,(Valores!$C$101+$F$5*(Valores!$C$101)))</f>
        <v>-385</v>
      </c>
      <c r="AS232" s="125">
        <f t="shared" si="35"/>
        <v>18025.872629999998</v>
      </c>
      <c r="AT232" s="125">
        <f t="shared" si="29"/>
        <v>-2468.91194</v>
      </c>
      <c r="AU232" s="125">
        <f>AH232*Valores!$C$74</f>
        <v>-606.00565799999993</v>
      </c>
      <c r="AV232" s="125">
        <f>AH232*Valores!$C$75</f>
        <v>-67.333962</v>
      </c>
      <c r="AW232" s="125">
        <f t="shared" si="33"/>
        <v>19302.402439999998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9427.32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1924.78</v>
      </c>
      <c r="N233" s="125">
        <f t="shared" si="30"/>
        <v>0</v>
      </c>
      <c r="O233" s="125">
        <f>Valores!$C$7*B233</f>
        <v>4046.96</v>
      </c>
      <c r="P233" s="125">
        <f>ROUND(IF(B233&lt;15,(Valores!$E$5*B233),Valores!$D$5),2)</f>
        <v>4066.88</v>
      </c>
      <c r="Q233" s="125">
        <v>0</v>
      </c>
      <c r="R233" s="125">
        <f>IF($F$4="NO",Valores!$C$49*B233,Valores!$C$49*B233/2)</f>
        <v>2131.7120000000004</v>
      </c>
      <c r="S233" s="125">
        <f>Valores!$C$18*B233</f>
        <v>1272.8399999999999</v>
      </c>
      <c r="T233" s="125">
        <f t="shared" si="36"/>
        <v>1272.8399999999999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1231.72</v>
      </c>
      <c r="AA233" s="125">
        <f>IF((Valores!$C$28)*B233&gt;Valores!$F$28,Valores!$F$28,(Valores!$C$28)*B233)</f>
        <v>99.96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83.24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1901.68</v>
      </c>
      <c r="AH233" s="125">
        <f t="shared" si="34"/>
        <v>26187.092000000004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-2880.5801200000005</v>
      </c>
      <c r="AO233" s="125">
        <f>AH233*-Valores!$C$72</f>
        <v>0</v>
      </c>
      <c r="AP233" s="125">
        <f>AH233*Valores!$C$73</f>
        <v>-1178.4191400000002</v>
      </c>
      <c r="AQ233" s="125">
        <f>Valores!$C$100</f>
        <v>-554.86</v>
      </c>
      <c r="AR233" s="125">
        <f>IF($F$5=0,Valores!$C$101,(Valores!$C$101+$F$5*(Valores!$C$101)))</f>
        <v>-385</v>
      </c>
      <c r="AS233" s="125">
        <f t="shared" si="35"/>
        <v>21188.232740000003</v>
      </c>
      <c r="AT233" s="125">
        <f t="shared" si="29"/>
        <v>-2880.5801200000005</v>
      </c>
      <c r="AU233" s="125">
        <f>AH233*Valores!$C$74</f>
        <v>-707.05148400000007</v>
      </c>
      <c r="AV233" s="125">
        <f>AH233*Valores!$C$75</f>
        <v>-78.561276000000021</v>
      </c>
      <c r="AW233" s="125">
        <f t="shared" si="33"/>
        <v>22520.899120000002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9427.32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1924.78</v>
      </c>
      <c r="N234" s="125">
        <f t="shared" si="30"/>
        <v>0</v>
      </c>
      <c r="O234" s="125">
        <f>Valores!$C$7*B234</f>
        <v>4046.96</v>
      </c>
      <c r="P234" s="125">
        <f>ROUND(IF(B234&lt;15,(Valores!$E$5*B234),Valores!$D$5),2)</f>
        <v>4066.88</v>
      </c>
      <c r="Q234" s="125">
        <v>0</v>
      </c>
      <c r="R234" s="125">
        <f>IF($F$4="NO",Valores!$C$49*B234,Valores!$C$49*B234/2)</f>
        <v>2131.7120000000004</v>
      </c>
      <c r="S234" s="125">
        <f>Valores!$C$18*B234</f>
        <v>1272.8399999999999</v>
      </c>
      <c r="T234" s="125">
        <f t="shared" si="36"/>
        <v>1272.8399999999999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1231.72</v>
      </c>
      <c r="AA234" s="125">
        <f>IF((Valores!$C$28)*B234&gt;Valores!$F$28,Valores!$F$28,(Valores!$C$28)*B234)</f>
        <v>99.96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83.24</v>
      </c>
      <c r="AE234" s="192">
        <v>94</v>
      </c>
      <c r="AF234" s="125">
        <f>ROUND(AE234*Valores!$C$2,2)</f>
        <v>2804.33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1901.68</v>
      </c>
      <c r="AH234" s="125">
        <f t="shared" si="34"/>
        <v>28991.422000000006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-3189.0564200000008</v>
      </c>
      <c r="AO234" s="125">
        <f>AH234*-Valores!$C$72</f>
        <v>0</v>
      </c>
      <c r="AP234" s="125">
        <f>AH234*Valores!$C$73</f>
        <v>-1304.6139900000003</v>
      </c>
      <c r="AQ234" s="125">
        <f>Valores!$C$100</f>
        <v>-554.86</v>
      </c>
      <c r="AR234" s="125">
        <f>IF($F$5=0,Valores!$C$101,(Valores!$C$101+$F$5*(Valores!$C$101)))</f>
        <v>-385</v>
      </c>
      <c r="AS234" s="125">
        <f t="shared" si="35"/>
        <v>23557.891590000007</v>
      </c>
      <c r="AT234" s="125">
        <f t="shared" si="29"/>
        <v>-3189.0564200000008</v>
      </c>
      <c r="AU234" s="125">
        <f>AH234*Valores!$C$74</f>
        <v>-782.76839400000017</v>
      </c>
      <c r="AV234" s="125">
        <f>AH234*Valores!$C$75</f>
        <v>-86.974266000000014</v>
      </c>
      <c r="AW234" s="125">
        <f t="shared" si="33"/>
        <v>24932.622920000005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11784.15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2405.98</v>
      </c>
      <c r="N235" s="125">
        <f t="shared" si="30"/>
        <v>0</v>
      </c>
      <c r="O235" s="125">
        <f>Valores!$C$7*B235</f>
        <v>5058.7</v>
      </c>
      <c r="P235" s="125">
        <f>ROUND(IF(B235&lt;15,(Valores!$E$5*B235),Valores!$D$5),2)</f>
        <v>5083.6000000000004</v>
      </c>
      <c r="Q235" s="125">
        <v>0</v>
      </c>
      <c r="R235" s="125">
        <f>IF($F$4="NO",Valores!$C$49*B235,Valores!$C$49*B235/2)</f>
        <v>2664.6400000000003</v>
      </c>
      <c r="S235" s="125">
        <f>Valores!$C$18*B235</f>
        <v>1591.05</v>
      </c>
      <c r="T235" s="125">
        <f t="shared" si="36"/>
        <v>1591.05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1539.65</v>
      </c>
      <c r="AA235" s="125">
        <f>IF((Valores!$C$28)*B235&gt;Valores!$F$28,Valores!$F$28,(Valores!$C$28)*B235)</f>
        <v>124.94999999999999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104.05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2377.1</v>
      </c>
      <c r="AH235" s="125">
        <f t="shared" si="34"/>
        <v>32733.87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-3600.7257</v>
      </c>
      <c r="AO235" s="125">
        <f>AH235*-Valores!$C$72</f>
        <v>0</v>
      </c>
      <c r="AP235" s="125">
        <f>AH235*Valores!$C$73</f>
        <v>-1473.02415</v>
      </c>
      <c r="AQ235" s="125">
        <f>Valores!$C$100</f>
        <v>-554.86</v>
      </c>
      <c r="AR235" s="125">
        <f>IF($F$5=0,Valores!$C$101,(Valores!$C$101+$F$5*(Valores!$C$101)))</f>
        <v>-385</v>
      </c>
      <c r="AS235" s="125">
        <f t="shared" si="35"/>
        <v>26720.260149999998</v>
      </c>
      <c r="AT235" s="125">
        <f t="shared" si="29"/>
        <v>-3600.7257</v>
      </c>
      <c r="AU235" s="125">
        <f>AH235*Valores!$C$74</f>
        <v>-883.81448999999998</v>
      </c>
      <c r="AV235" s="125">
        <f>AH235*Valores!$C$75</f>
        <v>-98.201610000000002</v>
      </c>
      <c r="AW235" s="125">
        <f t="shared" si="33"/>
        <v>28151.128199999999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11784.15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2405.98</v>
      </c>
      <c r="N236" s="125">
        <f t="shared" si="30"/>
        <v>0</v>
      </c>
      <c r="O236" s="125">
        <f>Valores!$C$7*B236</f>
        <v>5058.7</v>
      </c>
      <c r="P236" s="125">
        <f>ROUND(IF(B236&lt;15,(Valores!$E$5*B236),Valores!$D$5),2)</f>
        <v>5083.6000000000004</v>
      </c>
      <c r="Q236" s="125">
        <v>0</v>
      </c>
      <c r="R236" s="125">
        <f>IF($F$4="NO",Valores!$C$49*B236,Valores!$C$49*B236/2)</f>
        <v>2664.6400000000003</v>
      </c>
      <c r="S236" s="125">
        <f>Valores!$C$18*B236</f>
        <v>1591.05</v>
      </c>
      <c r="T236" s="125">
        <f t="shared" si="36"/>
        <v>1591.05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1539.65</v>
      </c>
      <c r="AA236" s="125">
        <f>IF((Valores!$C$28)*B236&gt;Valores!$F$28,Valores!$F$28,(Valores!$C$28)*B236)</f>
        <v>124.94999999999999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104.05</v>
      </c>
      <c r="AE236" s="192">
        <v>94</v>
      </c>
      <c r="AF236" s="125">
        <f>ROUND(AE236*Valores!$C$2,2)</f>
        <v>2804.33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2377.1</v>
      </c>
      <c r="AH236" s="125">
        <f t="shared" si="34"/>
        <v>35538.199999999997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-3909.2019999999998</v>
      </c>
      <c r="AO236" s="125">
        <f>AH236*-Valores!$C$72</f>
        <v>0</v>
      </c>
      <c r="AP236" s="125">
        <f>AH236*Valores!$C$73</f>
        <v>-1599.2189999999998</v>
      </c>
      <c r="AQ236" s="125">
        <f>Valores!$C$100</f>
        <v>-554.86</v>
      </c>
      <c r="AR236" s="125">
        <f>IF($F$5=0,Valores!$C$101,(Valores!$C$101+$F$5*(Valores!$C$101)))</f>
        <v>-385</v>
      </c>
      <c r="AS236" s="125">
        <f t="shared" si="35"/>
        <v>29089.918999999998</v>
      </c>
      <c r="AT236" s="125">
        <f t="shared" si="29"/>
        <v>-3909.2019999999998</v>
      </c>
      <c r="AU236" s="125">
        <f>AH236*Valores!$C$74</f>
        <v>-959.53139999999996</v>
      </c>
      <c r="AV236" s="125">
        <f>AH236*Valores!$C$75</f>
        <v>-106.6146</v>
      </c>
      <c r="AW236" s="125">
        <f t="shared" si="33"/>
        <v>30562.851999999999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14140.98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2887.17</v>
      </c>
      <c r="N237" s="125">
        <f t="shared" si="30"/>
        <v>0</v>
      </c>
      <c r="O237" s="125">
        <f>Valores!$C$7*B237</f>
        <v>6070.4400000000005</v>
      </c>
      <c r="P237" s="125">
        <f>ROUND(IF(B237&lt;15,(Valores!$E$5*B237),Valores!$D$5),2)</f>
        <v>6100.32</v>
      </c>
      <c r="Q237" s="125">
        <v>0</v>
      </c>
      <c r="R237" s="125">
        <f>IF($F$4="NO",Valores!$C$49*B237,Valores!$C$49*B237/2)</f>
        <v>3197.5680000000007</v>
      </c>
      <c r="S237" s="125">
        <f>Valores!$C$18*B237</f>
        <v>1909.2599999999998</v>
      </c>
      <c r="T237" s="125">
        <f t="shared" si="36"/>
        <v>1909.26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1847.58</v>
      </c>
      <c r="AA237" s="125">
        <f>IF((Valores!$C$28)*B237&gt;Valores!$F$28,Valores!$F$28,(Valores!$C$28)*B237)</f>
        <v>149.94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124.85999999999999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2852.52</v>
      </c>
      <c r="AH237" s="125">
        <f t="shared" si="34"/>
        <v>39280.638000000006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-4320.8701800000008</v>
      </c>
      <c r="AO237" s="125">
        <f>AH237*-Valores!$C$72</f>
        <v>0</v>
      </c>
      <c r="AP237" s="125">
        <f>AH237*Valores!$C$73</f>
        <v>-1767.6287100000002</v>
      </c>
      <c r="AQ237" s="125">
        <f>Valores!$C$100</f>
        <v>-554.86</v>
      </c>
      <c r="AR237" s="125">
        <f>IF($F$5=0,Valores!$C$101,(Valores!$C$101+$F$5*(Valores!$C$101)))</f>
        <v>-385</v>
      </c>
      <c r="AS237" s="125">
        <f t="shared" si="35"/>
        <v>32252.279110000007</v>
      </c>
      <c r="AT237" s="125">
        <f t="shared" si="29"/>
        <v>-4320.8701800000008</v>
      </c>
      <c r="AU237" s="125">
        <f>AH237*Valores!$C$74</f>
        <v>-1060.5772260000001</v>
      </c>
      <c r="AV237" s="125">
        <f>AH237*Valores!$C$75</f>
        <v>-117.84191400000002</v>
      </c>
      <c r="AW237" s="125">
        <f t="shared" si="33"/>
        <v>33781.348680000003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14140.98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2887.17</v>
      </c>
      <c r="N238" s="125">
        <f t="shared" si="30"/>
        <v>0</v>
      </c>
      <c r="O238" s="125">
        <f>Valores!$C$7*B238</f>
        <v>6070.4400000000005</v>
      </c>
      <c r="P238" s="125">
        <f>ROUND(IF(B238&lt;15,(Valores!$E$5*B238),Valores!$D$5),2)</f>
        <v>6100.32</v>
      </c>
      <c r="Q238" s="125">
        <v>0</v>
      </c>
      <c r="R238" s="125">
        <f>IF($F$4="NO",Valores!$C$49*B238,Valores!$C$49*B238/2)</f>
        <v>3197.5680000000007</v>
      </c>
      <c r="S238" s="125">
        <f>Valores!$C$18*B238</f>
        <v>1909.2599999999998</v>
      </c>
      <c r="T238" s="125">
        <f t="shared" si="36"/>
        <v>1909.26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1847.58</v>
      </c>
      <c r="AA238" s="125">
        <f>IF((Valores!$C$28)*B238&gt;Valores!$F$28,Valores!$F$28,(Valores!$C$28)*B238)</f>
        <v>149.94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124.85999999999999</v>
      </c>
      <c r="AE238" s="192">
        <v>94</v>
      </c>
      <c r="AF238" s="125">
        <f>ROUND(AE238*Valores!$C$2,2)</f>
        <v>2804.33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2852.52</v>
      </c>
      <c r="AH238" s="125">
        <f t="shared" si="34"/>
        <v>42084.968000000008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-4629.3464800000011</v>
      </c>
      <c r="AO238" s="125">
        <f>AH238*-Valores!$C$72</f>
        <v>0</v>
      </c>
      <c r="AP238" s="125">
        <f>AH238*Valores!$C$73</f>
        <v>-1893.8235600000003</v>
      </c>
      <c r="AQ238" s="125">
        <f>Valores!$C$100</f>
        <v>-554.86</v>
      </c>
      <c r="AR238" s="125">
        <f>IF($F$5=0,Valores!$C$101,(Valores!$C$101+$F$5*(Valores!$C$101)))</f>
        <v>-385</v>
      </c>
      <c r="AS238" s="125">
        <f t="shared" si="35"/>
        <v>34621.93796000001</v>
      </c>
      <c r="AT238" s="125">
        <f t="shared" si="29"/>
        <v>-4629.3464800000011</v>
      </c>
      <c r="AU238" s="125">
        <f>AH238*Valores!$C$74</f>
        <v>-1136.2941360000002</v>
      </c>
      <c r="AV238" s="125">
        <f>AH238*Valores!$C$75</f>
        <v>-126.25490400000002</v>
      </c>
      <c r="AW238" s="125">
        <f t="shared" si="33"/>
        <v>36193.072480000003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16497.810000000001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3368.37</v>
      </c>
      <c r="N239" s="125">
        <f t="shared" si="30"/>
        <v>0</v>
      </c>
      <c r="O239" s="125">
        <f>Valores!$C$7*B239</f>
        <v>7082.18</v>
      </c>
      <c r="P239" s="125">
        <f>ROUND(IF(B239&lt;15,(Valores!$E$5*B239),Valores!$D$5),2)</f>
        <v>7117.04</v>
      </c>
      <c r="Q239" s="125">
        <v>0</v>
      </c>
      <c r="R239" s="125">
        <f>IF($F$4="NO",Valores!$C$49*B239,Valores!$C$49*B239/2)</f>
        <v>3730.496000000001</v>
      </c>
      <c r="S239" s="125">
        <f>Valores!$C$18*B239</f>
        <v>2227.4699999999998</v>
      </c>
      <c r="T239" s="125">
        <f t="shared" si="36"/>
        <v>2227.4699999999998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2155.5100000000002</v>
      </c>
      <c r="AA239" s="125">
        <f>IF((Valores!$C$28)*B239&gt;Valores!$F$28,Valores!$F$28,(Valores!$C$28)*B239)</f>
        <v>174.92999999999998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145.66999999999999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3327.94</v>
      </c>
      <c r="AH239" s="125">
        <f t="shared" si="34"/>
        <v>45827.416000000005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-5041.0157600000002</v>
      </c>
      <c r="AO239" s="125">
        <f>AH239*-Valores!$C$72</f>
        <v>0</v>
      </c>
      <c r="AP239" s="125">
        <f>AH239*Valores!$C$73</f>
        <v>-2062.2337200000002</v>
      </c>
      <c r="AQ239" s="125">
        <f>Valores!$C$100</f>
        <v>-554.86</v>
      </c>
      <c r="AR239" s="125">
        <f>IF($F$5=0,Valores!$C$101,(Valores!$C$101+$F$5*(Valores!$C$101)))</f>
        <v>-385</v>
      </c>
      <c r="AS239" s="125">
        <f t="shared" si="35"/>
        <v>37784.306520000006</v>
      </c>
      <c r="AT239" s="125">
        <f t="shared" si="29"/>
        <v>-5041.0157600000002</v>
      </c>
      <c r="AU239" s="125">
        <f>AH239*Valores!$C$74</f>
        <v>-1237.340232</v>
      </c>
      <c r="AV239" s="125">
        <f>AH239*Valores!$C$75</f>
        <v>-137.48224800000003</v>
      </c>
      <c r="AW239" s="125">
        <f t="shared" si="33"/>
        <v>39411.57776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16497.810000000001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3368.37</v>
      </c>
      <c r="N240" s="125">
        <f t="shared" si="30"/>
        <v>0</v>
      </c>
      <c r="O240" s="125">
        <f>Valores!$C$7*B240</f>
        <v>7082.18</v>
      </c>
      <c r="P240" s="125">
        <f>ROUND(IF(B240&lt;15,(Valores!$E$5*B240),Valores!$D$5),2)</f>
        <v>7117.04</v>
      </c>
      <c r="Q240" s="125">
        <v>0</v>
      </c>
      <c r="R240" s="125">
        <f>IF($F$4="NO",Valores!$C$49*B240,Valores!$C$49*B240/2)</f>
        <v>3730.496000000001</v>
      </c>
      <c r="S240" s="125">
        <f>Valores!$C$18*B240</f>
        <v>2227.4699999999998</v>
      </c>
      <c r="T240" s="125">
        <f t="shared" si="36"/>
        <v>2227.4699999999998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2155.5100000000002</v>
      </c>
      <c r="AA240" s="125">
        <f>IF((Valores!$C$28)*B240&gt;Valores!$F$28,Valores!$F$28,(Valores!$C$28)*B240)</f>
        <v>174.92999999999998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145.66999999999999</v>
      </c>
      <c r="AE240" s="192">
        <v>94</v>
      </c>
      <c r="AF240" s="125">
        <f>ROUND(AE240*Valores!$C$2,2)</f>
        <v>2804.33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3327.94</v>
      </c>
      <c r="AH240" s="125">
        <f t="shared" si="34"/>
        <v>48631.746000000006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-5349.4920600000005</v>
      </c>
      <c r="AO240" s="125">
        <f>AH240*-Valores!$C$72</f>
        <v>0</v>
      </c>
      <c r="AP240" s="125">
        <f>AH240*Valores!$C$73</f>
        <v>-2188.42857</v>
      </c>
      <c r="AQ240" s="125">
        <f>Valores!$C$100</f>
        <v>-554.86</v>
      </c>
      <c r="AR240" s="125">
        <f>IF($F$5=0,Valores!$C$101,(Valores!$C$101+$F$5*(Valores!$C$101)))</f>
        <v>-385</v>
      </c>
      <c r="AS240" s="125">
        <f t="shared" si="35"/>
        <v>40153.965370000005</v>
      </c>
      <c r="AT240" s="125">
        <f t="shared" si="29"/>
        <v>-5349.4920600000005</v>
      </c>
      <c r="AU240" s="125">
        <f>AH240*Valores!$C$74</f>
        <v>-1313.0571420000001</v>
      </c>
      <c r="AV240" s="125">
        <f>AH240*Valores!$C$75</f>
        <v>-145.89523800000003</v>
      </c>
      <c r="AW240" s="125">
        <f t="shared" si="33"/>
        <v>41823.301560000007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18854.650000000001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3849.56</v>
      </c>
      <c r="N241" s="125">
        <f t="shared" si="30"/>
        <v>0</v>
      </c>
      <c r="O241" s="125">
        <f>Valores!$C$7*B241</f>
        <v>8093.92</v>
      </c>
      <c r="P241" s="125">
        <f>ROUND(IF(B241&lt;15,(Valores!$E$5*B241),Valores!$D$5),2)</f>
        <v>8133.76</v>
      </c>
      <c r="Q241" s="125">
        <v>0</v>
      </c>
      <c r="R241" s="125">
        <f>IF($F$4="NO",Valores!$C$49*B241,Valores!$C$49*B241/2)</f>
        <v>4263.4240000000009</v>
      </c>
      <c r="S241" s="125">
        <f>Valores!$C$18*B241</f>
        <v>2545.6799999999998</v>
      </c>
      <c r="T241" s="125">
        <f t="shared" si="36"/>
        <v>2545.6799999999998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2463.44</v>
      </c>
      <c r="AA241" s="125">
        <f>IF((Valores!$C$28)*B241&gt;Valores!$F$28,Valores!$F$28,(Valores!$C$28)*B241)</f>
        <v>199.92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166.48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3803.36</v>
      </c>
      <c r="AH241" s="125">
        <f t="shared" si="34"/>
        <v>52374.19400000001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-5761.1613400000015</v>
      </c>
      <c r="AO241" s="125">
        <f>AH241*-Valores!$C$72</f>
        <v>0</v>
      </c>
      <c r="AP241" s="125">
        <f>AH241*Valores!$C$73</f>
        <v>-2356.8387300000004</v>
      </c>
      <c r="AQ241" s="125">
        <f>Valores!$C$100</f>
        <v>-554.86</v>
      </c>
      <c r="AR241" s="125">
        <f>IF($F$5=0,Valores!$C$101,(Valores!$C$101+$F$5*(Valores!$C$101)))</f>
        <v>-385</v>
      </c>
      <c r="AS241" s="125">
        <f t="shared" si="35"/>
        <v>43316.333930000008</v>
      </c>
      <c r="AT241" s="125">
        <f t="shared" si="29"/>
        <v>-5761.1613400000015</v>
      </c>
      <c r="AU241" s="125">
        <f>AH241*Valores!$C$74</f>
        <v>-1414.1032380000004</v>
      </c>
      <c r="AV241" s="125">
        <f>AH241*Valores!$C$75</f>
        <v>-157.12258200000002</v>
      </c>
      <c r="AW241" s="125">
        <f t="shared" si="33"/>
        <v>45041.806840000005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18854.650000000001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3849.56</v>
      </c>
      <c r="N242" s="125">
        <f t="shared" si="30"/>
        <v>0</v>
      </c>
      <c r="O242" s="125">
        <f>Valores!$C$7*B242</f>
        <v>8093.92</v>
      </c>
      <c r="P242" s="125">
        <f>ROUND(IF(B242&lt;15,(Valores!$E$5*B242),Valores!$D$5),2)</f>
        <v>8133.76</v>
      </c>
      <c r="Q242" s="125">
        <v>0</v>
      </c>
      <c r="R242" s="125">
        <f>IF($F$4="NO",Valores!$C$49*B242,Valores!$C$49*B242/2)</f>
        <v>4263.4240000000009</v>
      </c>
      <c r="S242" s="125">
        <f>Valores!$C$18*B242</f>
        <v>2545.6799999999998</v>
      </c>
      <c r="T242" s="125">
        <f t="shared" si="36"/>
        <v>2545.6799999999998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2463.44</v>
      </c>
      <c r="AA242" s="125">
        <f>IF((Valores!$C$28)*B242&gt;Valores!$F$28,Valores!$F$28,(Valores!$C$28)*B242)</f>
        <v>199.92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166.48</v>
      </c>
      <c r="AE242" s="192">
        <v>94</v>
      </c>
      <c r="AF242" s="125">
        <f>ROUND(AE242*Valores!$C$2,2)</f>
        <v>2804.33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3803.36</v>
      </c>
      <c r="AH242" s="125">
        <f t="shared" si="34"/>
        <v>55178.524000000012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-6069.6376400000017</v>
      </c>
      <c r="AO242" s="125">
        <f>AH242*-Valores!$C$72</f>
        <v>0</v>
      </c>
      <c r="AP242" s="125">
        <f>AH242*Valores!$C$73</f>
        <v>-2483.0335800000003</v>
      </c>
      <c r="AQ242" s="125">
        <f>Valores!$C$100</f>
        <v>-554.86</v>
      </c>
      <c r="AR242" s="125">
        <f>IF($F$5=0,Valores!$C$101,(Valores!$C$101+$F$5*(Valores!$C$101)))</f>
        <v>-385</v>
      </c>
      <c r="AS242" s="125">
        <f t="shared" si="35"/>
        <v>45685.992780000008</v>
      </c>
      <c r="AT242" s="125">
        <f t="shared" si="29"/>
        <v>-6069.6376400000017</v>
      </c>
      <c r="AU242" s="125">
        <f>AH242*Valores!$C$74</f>
        <v>-1489.8201480000002</v>
      </c>
      <c r="AV242" s="125">
        <f>AH242*Valores!$C$75</f>
        <v>-165.53557200000003</v>
      </c>
      <c r="AW242" s="125">
        <f t="shared" si="33"/>
        <v>47453.530640000012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21211.48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4330.76</v>
      </c>
      <c r="N243" s="125">
        <f t="shared" si="30"/>
        <v>0</v>
      </c>
      <c r="O243" s="125">
        <f>Valores!$C$7*B243</f>
        <v>9105.66</v>
      </c>
      <c r="P243" s="125">
        <f>ROUND(IF(B243&lt;15,(Valores!$E$5*B243),Valores!$D$5),2)</f>
        <v>9150.48</v>
      </c>
      <c r="Q243" s="125">
        <v>0</v>
      </c>
      <c r="R243" s="125">
        <f>IF($F$4="NO",Valores!$C$49*B243,Valores!$C$49*B243/2)</f>
        <v>4796.3520000000008</v>
      </c>
      <c r="S243" s="125">
        <f>Valores!$C$18*B243</f>
        <v>2863.89</v>
      </c>
      <c r="T243" s="125">
        <f t="shared" si="36"/>
        <v>2863.89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2771.37</v>
      </c>
      <c r="AA243" s="125">
        <f>IF((Valores!$C$28)*B243&gt;Valores!$F$28,Valores!$F$28,(Valores!$C$28)*B243)</f>
        <v>224.91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187.29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4278.78</v>
      </c>
      <c r="AH243" s="125">
        <f t="shared" si="34"/>
        <v>58920.971999999994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-6481.3069199999991</v>
      </c>
      <c r="AO243" s="125">
        <f>AH243*-Valores!$C$72</f>
        <v>0</v>
      </c>
      <c r="AP243" s="125">
        <f>AH243*Valores!$C$73</f>
        <v>-2651.4437399999997</v>
      </c>
      <c r="AQ243" s="125">
        <f>Valores!$C$100</f>
        <v>-554.86</v>
      </c>
      <c r="AR243" s="125">
        <f>IF($F$5=0,Valores!$C$101,(Valores!$C$101+$F$5*(Valores!$C$101)))</f>
        <v>-385</v>
      </c>
      <c r="AS243" s="125">
        <f t="shared" si="35"/>
        <v>48848.361339999996</v>
      </c>
      <c r="AT243" s="125">
        <f t="shared" si="29"/>
        <v>-6481.3069199999991</v>
      </c>
      <c r="AU243" s="125">
        <f>AH243*Valores!$C$74</f>
        <v>-1590.8662439999998</v>
      </c>
      <c r="AV243" s="125">
        <f>AH243*Valores!$C$75</f>
        <v>-176.76291599999999</v>
      </c>
      <c r="AW243" s="125">
        <f t="shared" si="33"/>
        <v>50672.035919999995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21211.48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4330.76</v>
      </c>
      <c r="N244" s="125">
        <f t="shared" si="30"/>
        <v>0</v>
      </c>
      <c r="O244" s="125">
        <f>Valores!$C$7*B244</f>
        <v>9105.66</v>
      </c>
      <c r="P244" s="125">
        <f>ROUND(IF(B244&lt;15,(Valores!$E$5*B244),Valores!$D$5),2)</f>
        <v>9150.48</v>
      </c>
      <c r="Q244" s="125">
        <v>0</v>
      </c>
      <c r="R244" s="125">
        <f>IF($F$4="NO",Valores!$C$49*B244,Valores!$C$49*B244/2)</f>
        <v>4796.3520000000008</v>
      </c>
      <c r="S244" s="125">
        <f>Valores!$C$18*B244</f>
        <v>2863.89</v>
      </c>
      <c r="T244" s="125">
        <f t="shared" si="36"/>
        <v>2863.89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2771.37</v>
      </c>
      <c r="AA244" s="125">
        <f>IF((Valores!$C$28)*B244&gt;Valores!$F$28,Valores!$F$28,(Valores!$C$28)*B244)</f>
        <v>224.91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187.29</v>
      </c>
      <c r="AE244" s="192">
        <v>94</v>
      </c>
      <c r="AF244" s="125">
        <f>ROUND(AE244*Valores!$C$2,2)</f>
        <v>2804.33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4278.78</v>
      </c>
      <c r="AH244" s="125">
        <f t="shared" si="34"/>
        <v>61725.301999999996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-6789.7832199999993</v>
      </c>
      <c r="AO244" s="125">
        <f>AH244*-Valores!$C$72</f>
        <v>0</v>
      </c>
      <c r="AP244" s="125">
        <f>AH244*Valores!$C$73</f>
        <v>-2777.6385899999996</v>
      </c>
      <c r="AQ244" s="125">
        <f>Valores!$C$100</f>
        <v>-554.86</v>
      </c>
      <c r="AR244" s="125">
        <f>IF($F$5=0,Valores!$C$101,(Valores!$C$101+$F$5*(Valores!$C$101)))</f>
        <v>-385</v>
      </c>
      <c r="AS244" s="125">
        <f t="shared" si="35"/>
        <v>51218.020189999996</v>
      </c>
      <c r="AT244" s="125">
        <f t="shared" si="29"/>
        <v>-6789.7832199999993</v>
      </c>
      <c r="AU244" s="125">
        <f>AH244*Valores!$C$74</f>
        <v>-1666.5831539999999</v>
      </c>
      <c r="AV244" s="125">
        <f>AH244*Valores!$C$75</f>
        <v>-185.175906</v>
      </c>
      <c r="AW244" s="125">
        <f t="shared" si="33"/>
        <v>53083.759719999995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23568.31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4811.95</v>
      </c>
      <c r="N245" s="125">
        <f t="shared" si="30"/>
        <v>0</v>
      </c>
      <c r="O245" s="125">
        <f>Valores!$C$7*B245</f>
        <v>10117.4</v>
      </c>
      <c r="P245" s="125">
        <f>ROUND(IF(B245&lt;15,(Valores!$E$5*B245),Valores!$D$5),2)</f>
        <v>10167.200000000001</v>
      </c>
      <c r="Q245" s="125">
        <v>0</v>
      </c>
      <c r="R245" s="125">
        <f>IF($F$4="NO",Valores!$C$49*B245,Valores!$C$49*B245/2)</f>
        <v>5329.2800000000007</v>
      </c>
      <c r="S245" s="125">
        <f>Valores!$C$18*B245</f>
        <v>3182.1</v>
      </c>
      <c r="T245" s="125">
        <f t="shared" si="36"/>
        <v>3182.1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3079.3</v>
      </c>
      <c r="AA245" s="125">
        <f>IF((Valores!$C$28)*B245&gt;Valores!$F$28,Valores!$F$28,(Valores!$C$28)*B245)</f>
        <v>249.89999999999998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208.1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4754.2</v>
      </c>
      <c r="AH245" s="125">
        <f t="shared" si="34"/>
        <v>65467.74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-7201.4513999999999</v>
      </c>
      <c r="AO245" s="125">
        <f>AH245*-Valores!$C$72</f>
        <v>0</v>
      </c>
      <c r="AP245" s="125">
        <f>AH245*Valores!$C$73</f>
        <v>-2946.0482999999999</v>
      </c>
      <c r="AQ245" s="125">
        <f>Valores!$C$100</f>
        <v>-554.86</v>
      </c>
      <c r="AR245" s="125">
        <f>IF($F$5=0,Valores!$C$101,(Valores!$C$101+$F$5*(Valores!$C$101)))</f>
        <v>-385</v>
      </c>
      <c r="AS245" s="125">
        <f t="shared" si="35"/>
        <v>54380.380299999997</v>
      </c>
      <c r="AT245" s="125">
        <f t="shared" si="29"/>
        <v>-7201.4513999999999</v>
      </c>
      <c r="AU245" s="125">
        <f>AH245*Valores!$C$74</f>
        <v>-1767.62898</v>
      </c>
      <c r="AV245" s="125">
        <f>AH245*Valores!$C$75</f>
        <v>-196.40322</v>
      </c>
      <c r="AW245" s="125">
        <f t="shared" si="33"/>
        <v>56302.256399999998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23568.31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4811.95</v>
      </c>
      <c r="N246" s="125">
        <f t="shared" si="30"/>
        <v>0</v>
      </c>
      <c r="O246" s="125">
        <f>Valores!$C$7*B246</f>
        <v>10117.4</v>
      </c>
      <c r="P246" s="125">
        <f>ROUND(IF(B246&lt;15,(Valores!$E$5*B246),Valores!$D$5),2)</f>
        <v>10167.200000000001</v>
      </c>
      <c r="Q246" s="125">
        <v>0</v>
      </c>
      <c r="R246" s="125">
        <f>IF($F$4="NO",Valores!$C$49*B246,Valores!$C$49*B246/2)</f>
        <v>5329.2800000000007</v>
      </c>
      <c r="S246" s="125">
        <f>Valores!$C$18*B246</f>
        <v>3182.1</v>
      </c>
      <c r="T246" s="125">
        <f t="shared" si="36"/>
        <v>3182.1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3079.3</v>
      </c>
      <c r="AA246" s="125">
        <f>IF((Valores!$C$28)*B246&gt;Valores!$F$28,Valores!$F$28,(Valores!$C$28)*B246)</f>
        <v>249.89999999999998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208.1</v>
      </c>
      <c r="AE246" s="192">
        <v>94</v>
      </c>
      <c r="AF246" s="125">
        <f>ROUND(AE246*Valores!$C$2,2)</f>
        <v>2804.33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4754.2</v>
      </c>
      <c r="AH246" s="125">
        <f t="shared" si="34"/>
        <v>68272.070000000007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-7509.9277000000011</v>
      </c>
      <c r="AO246" s="125">
        <f>AH246*-Valores!$C$72</f>
        <v>0</v>
      </c>
      <c r="AP246" s="125">
        <f>AH246*Valores!$C$73</f>
        <v>-3072.2431500000002</v>
      </c>
      <c r="AQ246" s="125">
        <f>Valores!$C$100</f>
        <v>-554.86</v>
      </c>
      <c r="AR246" s="125">
        <f>IF($F$5=0,Valores!$C$101,(Valores!$C$101+$F$5*(Valores!$C$101)))</f>
        <v>-385</v>
      </c>
      <c r="AS246" s="125">
        <f t="shared" si="35"/>
        <v>56750.039150000004</v>
      </c>
      <c r="AT246" s="125">
        <f t="shared" si="29"/>
        <v>-7509.9277000000011</v>
      </c>
      <c r="AU246" s="125">
        <f>AH246*Valores!$C$74</f>
        <v>-1843.3458900000003</v>
      </c>
      <c r="AV246" s="125">
        <f>AH246*Valores!$C$75</f>
        <v>-204.81621000000001</v>
      </c>
      <c r="AW246" s="125">
        <f t="shared" si="33"/>
        <v>58713.980200000005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25925.14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5293.15</v>
      </c>
      <c r="N247" s="125">
        <f t="shared" si="30"/>
        <v>0</v>
      </c>
      <c r="O247" s="125">
        <f>Valores!$C$7*B247</f>
        <v>11129.14</v>
      </c>
      <c r="P247" s="125">
        <f>ROUND(IF(B247&lt;15,(Valores!$E$5*B247),Valores!$D$5),2)</f>
        <v>11183.92</v>
      </c>
      <c r="Q247" s="125">
        <v>0</v>
      </c>
      <c r="R247" s="125">
        <f>IF($F$4="NO",Valores!$C$49*B247,Valores!$C$49*B247/2)</f>
        <v>5862.2080000000014</v>
      </c>
      <c r="S247" s="125">
        <f>Valores!$C$18*B247</f>
        <v>3500.31</v>
      </c>
      <c r="T247" s="125">
        <f t="shared" si="36"/>
        <v>3500.31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3387.23</v>
      </c>
      <c r="AA247" s="125">
        <f>IF((Valores!$C$28)*B247&gt;Valores!$F$28,Valores!$F$28,(Valores!$C$28)*B247)</f>
        <v>274.89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228.91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5229.62</v>
      </c>
      <c r="AH247" s="125">
        <f t="shared" si="34"/>
        <v>72014.517999999996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-7921.5969799999993</v>
      </c>
      <c r="AO247" s="125">
        <f>AH247*-Valores!$C$72</f>
        <v>0</v>
      </c>
      <c r="AP247" s="125">
        <f>AH247*Valores!$C$73</f>
        <v>-3240.6533099999997</v>
      </c>
      <c r="AQ247" s="125">
        <f>Valores!$C$100</f>
        <v>-554.86</v>
      </c>
      <c r="AR247" s="125">
        <f>IF($F$5=0,Valores!$C$101,(Valores!$C$101+$F$5*(Valores!$C$101)))</f>
        <v>-385</v>
      </c>
      <c r="AS247" s="125">
        <f t="shared" si="35"/>
        <v>59912.407709999999</v>
      </c>
      <c r="AT247" s="125">
        <f t="shared" si="29"/>
        <v>-7921.5969799999993</v>
      </c>
      <c r="AU247" s="125">
        <f>AH247*Valores!$C$74</f>
        <v>-1944.3919859999999</v>
      </c>
      <c r="AV247" s="125">
        <f>AH247*Valores!$C$75</f>
        <v>-216.043554</v>
      </c>
      <c r="AW247" s="125">
        <f t="shared" si="33"/>
        <v>61932.485479999996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25925.14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5293.15</v>
      </c>
      <c r="N248" s="125">
        <f t="shared" si="30"/>
        <v>0</v>
      </c>
      <c r="O248" s="125">
        <f>Valores!$C$7*B248</f>
        <v>11129.14</v>
      </c>
      <c r="P248" s="125">
        <f>ROUND(IF(B248&lt;15,(Valores!$E$5*B248),Valores!$D$5),2)</f>
        <v>11183.92</v>
      </c>
      <c r="Q248" s="125">
        <v>0</v>
      </c>
      <c r="R248" s="125">
        <f>IF($F$4="NO",Valores!$C$49*B248,Valores!$C$49*B248/2)</f>
        <v>5862.2080000000014</v>
      </c>
      <c r="S248" s="125">
        <f>Valores!$C$18*B248</f>
        <v>3500.31</v>
      </c>
      <c r="T248" s="125">
        <f t="shared" si="36"/>
        <v>3500.31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3387.23</v>
      </c>
      <c r="AA248" s="125">
        <f>IF((Valores!$C$28)*B248&gt;Valores!$F$28,Valores!$F$28,(Valores!$C$28)*B248)</f>
        <v>274.89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228.91</v>
      </c>
      <c r="AE248" s="192">
        <v>94</v>
      </c>
      <c r="AF248" s="125">
        <f>ROUND(AE248*Valores!$C$2,2)</f>
        <v>2804.33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5229.62</v>
      </c>
      <c r="AH248" s="125">
        <f t="shared" si="34"/>
        <v>74818.847999999998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-8230.0732800000005</v>
      </c>
      <c r="AO248" s="125">
        <f>AH248*-Valores!$C$72</f>
        <v>0</v>
      </c>
      <c r="AP248" s="125">
        <f>AH248*Valores!$C$73</f>
        <v>-3366.84816</v>
      </c>
      <c r="AQ248" s="125">
        <f>Valores!$C$100</f>
        <v>-554.86</v>
      </c>
      <c r="AR248" s="125">
        <f>IF($F$5=0,Valores!$C$101,(Valores!$C$101+$F$5*(Valores!$C$101)))</f>
        <v>-385</v>
      </c>
      <c r="AS248" s="125">
        <f t="shared" si="35"/>
        <v>62282.066559999999</v>
      </c>
      <c r="AT248" s="125">
        <f t="shared" si="29"/>
        <v>-8230.0732800000005</v>
      </c>
      <c r="AU248" s="125">
        <f>AH248*Valores!$C$74</f>
        <v>-2020.108896</v>
      </c>
      <c r="AV248" s="125">
        <f>AH248*Valores!$C$75</f>
        <v>-224.45654400000001</v>
      </c>
      <c r="AW248" s="125">
        <f t="shared" si="33"/>
        <v>64344.209279999995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28281.97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5774.34</v>
      </c>
      <c r="N249" s="125">
        <f t="shared" si="30"/>
        <v>0</v>
      </c>
      <c r="O249" s="125">
        <f>Valores!$C$7*B249</f>
        <v>12140.880000000001</v>
      </c>
      <c r="P249" s="125">
        <f>ROUND(IF(B249&lt;15,(Valores!$E$5*B249),Valores!$D$5),2)</f>
        <v>12200.64</v>
      </c>
      <c r="Q249" s="125">
        <v>0</v>
      </c>
      <c r="R249" s="125">
        <f>IF($F$4="NO",Valores!$C$49*B249,Valores!$C$49*B249/2)</f>
        <v>6395.1360000000013</v>
      </c>
      <c r="S249" s="125">
        <f>Valores!$C$18*B249</f>
        <v>3818.5199999999995</v>
      </c>
      <c r="T249" s="125">
        <f t="shared" si="36"/>
        <v>3818.52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3695.16</v>
      </c>
      <c r="AA249" s="125">
        <f>IF((Valores!$C$28)*B249&gt;Valores!$F$28,Valores!$F$28,(Valores!$C$28)*B249)</f>
        <v>299.88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249.71999999999997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5705.04</v>
      </c>
      <c r="AH249" s="125">
        <f t="shared" si="34"/>
        <v>78561.286000000007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-8641.7414600000011</v>
      </c>
      <c r="AO249" s="125">
        <f>AH249*-Valores!$C$72</f>
        <v>0</v>
      </c>
      <c r="AP249" s="125">
        <f>AH249*Valores!$C$73</f>
        <v>-3535.2578700000004</v>
      </c>
      <c r="AQ249" s="125">
        <f>Valores!$C$100</f>
        <v>-554.86</v>
      </c>
      <c r="AR249" s="125">
        <f>IF($F$5=0,Valores!$C$101,(Valores!$C$101+$F$5*(Valores!$C$101)))</f>
        <v>-385</v>
      </c>
      <c r="AS249" s="125">
        <f t="shared" si="35"/>
        <v>65444.426670000001</v>
      </c>
      <c r="AT249" s="125">
        <f t="shared" si="29"/>
        <v>-8641.7414600000011</v>
      </c>
      <c r="AU249" s="125">
        <f>AH249*Valores!$C$74</f>
        <v>-2121.1547220000002</v>
      </c>
      <c r="AV249" s="125">
        <f>AH249*Valores!$C$75</f>
        <v>-235.68385800000001</v>
      </c>
      <c r="AW249" s="125">
        <f t="shared" si="33"/>
        <v>67562.705960000007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28281.97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5774.34</v>
      </c>
      <c r="N250" s="125">
        <f t="shared" si="30"/>
        <v>0</v>
      </c>
      <c r="O250" s="125">
        <f>Valores!$C$7*B250</f>
        <v>12140.880000000001</v>
      </c>
      <c r="P250" s="125">
        <f>ROUND(IF(B250&lt;15,(Valores!$E$5*B250),Valores!$D$5),2)</f>
        <v>12200.64</v>
      </c>
      <c r="Q250" s="125">
        <v>0</v>
      </c>
      <c r="R250" s="125">
        <f>IF($F$4="NO",Valores!$C$49*B250,Valores!$C$49*B250/2)</f>
        <v>6395.1360000000013</v>
      </c>
      <c r="S250" s="125">
        <f>Valores!$C$18*B250</f>
        <v>3818.5199999999995</v>
      </c>
      <c r="T250" s="125">
        <f t="shared" si="36"/>
        <v>3818.52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3695.16</v>
      </c>
      <c r="AA250" s="125">
        <f>IF((Valores!$C$28)*B250&gt;Valores!$F$28,Valores!$F$28,(Valores!$C$28)*B250)</f>
        <v>299.88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249.71999999999997</v>
      </c>
      <c r="AE250" s="192">
        <v>94</v>
      </c>
      <c r="AF250" s="125">
        <f>ROUND(AE250*Valores!$C$2,2)</f>
        <v>2804.33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5705.04</v>
      </c>
      <c r="AH250" s="125">
        <f t="shared" si="34"/>
        <v>81365.616000000009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-8950.2177600000014</v>
      </c>
      <c r="AO250" s="125">
        <f>AH250*-Valores!$C$72</f>
        <v>0</v>
      </c>
      <c r="AP250" s="125">
        <f>AH250*Valores!$C$73</f>
        <v>-3661.4527200000002</v>
      </c>
      <c r="AQ250" s="125">
        <f>Valores!$C$100</f>
        <v>-554.86</v>
      </c>
      <c r="AR250" s="125">
        <f>IF($F$5=0,Valores!$C$101,(Valores!$C$101+$F$5*(Valores!$C$101)))</f>
        <v>-385</v>
      </c>
      <c r="AS250" s="125">
        <f t="shared" si="35"/>
        <v>67814.085520000008</v>
      </c>
      <c r="AT250" s="125">
        <f t="shared" si="29"/>
        <v>-8950.2177600000014</v>
      </c>
      <c r="AU250" s="125">
        <f>AH250*Valores!$C$74</f>
        <v>-2196.8716320000003</v>
      </c>
      <c r="AV250" s="125">
        <f>AH250*Valores!$C$75</f>
        <v>-244.09684800000002</v>
      </c>
      <c r="AW250" s="125">
        <f t="shared" si="33"/>
        <v>69974.429760000014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30638.799999999999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6255.54</v>
      </c>
      <c r="N251" s="125">
        <f t="shared" si="30"/>
        <v>0</v>
      </c>
      <c r="O251" s="125">
        <f>Valores!$C$7*B251</f>
        <v>13152.62</v>
      </c>
      <c r="P251" s="125">
        <f>ROUND(IF(B251&lt;15,(Valores!$E$5*B251),Valores!$D$5),2)</f>
        <v>13217.36</v>
      </c>
      <c r="Q251" s="125">
        <v>0</v>
      </c>
      <c r="R251" s="125">
        <f>IF($F$4="NO",Valores!$C$49*B251,Valores!$C$49*B251/2)</f>
        <v>6928.0640000000012</v>
      </c>
      <c r="S251" s="125">
        <f>Valores!$C$18*B251</f>
        <v>4136.7299999999996</v>
      </c>
      <c r="T251" s="125">
        <f t="shared" si="36"/>
        <v>4136.7299999999996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4003.09</v>
      </c>
      <c r="AA251" s="125">
        <f>IF((Valores!$C$28)*B251&gt;Valores!$F$28,Valores!$F$28,(Valores!$C$28)*B251)</f>
        <v>324.87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270.52999999999997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6180.46</v>
      </c>
      <c r="AH251" s="125">
        <f t="shared" si="34"/>
        <v>85108.063999999998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-9361.8870399999996</v>
      </c>
      <c r="AO251" s="125">
        <f>AH251*-Valores!$C$72</f>
        <v>0</v>
      </c>
      <c r="AP251" s="125">
        <f>AH251*Valores!$C$73</f>
        <v>-3829.8628799999997</v>
      </c>
      <c r="AQ251" s="125">
        <f>Valores!$C$100</f>
        <v>-554.86</v>
      </c>
      <c r="AR251" s="125">
        <f>IF($F$5=0,Valores!$C$101,(Valores!$C$101+$F$5*(Valores!$C$101)))</f>
        <v>-385</v>
      </c>
      <c r="AS251" s="125">
        <f t="shared" si="35"/>
        <v>70976.454079999996</v>
      </c>
      <c r="AT251" s="125">
        <f t="shared" si="29"/>
        <v>-9361.8870399999996</v>
      </c>
      <c r="AU251" s="125">
        <f>AH251*Valores!$C$74</f>
        <v>-2297.9177279999999</v>
      </c>
      <c r="AV251" s="125">
        <f>AH251*Valores!$C$75</f>
        <v>-255.32419200000001</v>
      </c>
      <c r="AW251" s="125">
        <f t="shared" si="33"/>
        <v>73192.935039999997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30638.799999999999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6255.54</v>
      </c>
      <c r="N252" s="125">
        <f t="shared" si="30"/>
        <v>0</v>
      </c>
      <c r="O252" s="125">
        <f>Valores!$C$7*B252</f>
        <v>13152.62</v>
      </c>
      <c r="P252" s="125">
        <f>ROUND(IF(B252&lt;15,(Valores!$E$5*B252),Valores!$D$5),2)</f>
        <v>13217.36</v>
      </c>
      <c r="Q252" s="125">
        <v>0</v>
      </c>
      <c r="R252" s="125">
        <f>IF($F$4="NO",Valores!$C$49*B252,Valores!$C$49*B252/2)</f>
        <v>6928.0640000000012</v>
      </c>
      <c r="S252" s="125">
        <f>Valores!$C$18*B252</f>
        <v>4136.7299999999996</v>
      </c>
      <c r="T252" s="125">
        <f t="shared" si="36"/>
        <v>4136.7299999999996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4003.09</v>
      </c>
      <c r="AA252" s="125">
        <f>IF((Valores!$C$28)*B252&gt;Valores!$F$28,Valores!$F$28,(Valores!$C$28)*B252)</f>
        <v>324.87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270.52999999999997</v>
      </c>
      <c r="AE252" s="192">
        <v>94</v>
      </c>
      <c r="AF252" s="125">
        <f>ROUND(AE252*Valores!$C$2,2)</f>
        <v>2804.33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6180.46</v>
      </c>
      <c r="AH252" s="125">
        <f t="shared" si="34"/>
        <v>87912.394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-9670.3633399999999</v>
      </c>
      <c r="AO252" s="125">
        <f>AH252*-Valores!$C$72</f>
        <v>0</v>
      </c>
      <c r="AP252" s="125">
        <f>AH252*Valores!$C$73</f>
        <v>-3956.05773</v>
      </c>
      <c r="AQ252" s="125">
        <f>Valores!$C$100</f>
        <v>-554.86</v>
      </c>
      <c r="AR252" s="125">
        <f>IF($F$5=0,Valores!$C$101,(Valores!$C$101+$F$5*(Valores!$C$101)))</f>
        <v>-385</v>
      </c>
      <c r="AS252" s="125">
        <f t="shared" si="35"/>
        <v>73346.112930000003</v>
      </c>
      <c r="AT252" s="125">
        <f t="shared" si="29"/>
        <v>-9670.3633399999999</v>
      </c>
      <c r="AU252" s="125">
        <f>AH252*Valores!$C$74</f>
        <v>-2373.634638</v>
      </c>
      <c r="AV252" s="125">
        <f>AH252*Valores!$C$75</f>
        <v>-263.73718200000002</v>
      </c>
      <c r="AW252" s="125">
        <f t="shared" si="33"/>
        <v>75604.658840000004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32995.629999999997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6736.73</v>
      </c>
      <c r="N253" s="125">
        <f t="shared" si="30"/>
        <v>0</v>
      </c>
      <c r="O253" s="125">
        <f>Valores!$C$7*B253</f>
        <v>14164.36</v>
      </c>
      <c r="P253" s="125">
        <f>ROUND(IF(B253&lt;15,(Valores!$E$5*B253),Valores!$D$5),2)</f>
        <v>14234.08</v>
      </c>
      <c r="Q253" s="125">
        <v>0</v>
      </c>
      <c r="R253" s="125">
        <f>IF($F$4="NO",Valores!$C$49*B253,Valores!$C$49*B253/2)</f>
        <v>7460.992000000002</v>
      </c>
      <c r="S253" s="125">
        <f>Valores!$C$18*B253</f>
        <v>4454.9399999999996</v>
      </c>
      <c r="T253" s="125">
        <f t="shared" si="36"/>
        <v>4454.9399999999996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4311.0200000000004</v>
      </c>
      <c r="AA253" s="125">
        <f>IF((Valores!$C$28)*B253&gt;Valores!$F$28,Valores!$F$28,(Valores!$C$28)*B253)</f>
        <v>349.85999999999996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291.33999999999997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6655.88</v>
      </c>
      <c r="AH253" s="125">
        <f t="shared" si="34"/>
        <v>91654.832000000009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-10082.03152</v>
      </c>
      <c r="AO253" s="125">
        <f>AH253*-Valores!$C$72</f>
        <v>0</v>
      </c>
      <c r="AP253" s="125">
        <f>AH253*Valores!$C$73</f>
        <v>-4124.4674400000004</v>
      </c>
      <c r="AQ253" s="125">
        <f>Valores!$C$100</f>
        <v>-554.86</v>
      </c>
      <c r="AR253" s="125">
        <f>IF($F$5=0,Valores!$C$101,(Valores!$C$101+$F$5*(Valores!$C$101)))</f>
        <v>-385</v>
      </c>
      <c r="AS253" s="125">
        <f t="shared" si="35"/>
        <v>76508.473040000012</v>
      </c>
      <c r="AT253" s="125">
        <f t="shared" si="29"/>
        <v>-10082.03152</v>
      </c>
      <c r="AU253" s="125">
        <f>AH253*Valores!$C$74</f>
        <v>-2474.680464</v>
      </c>
      <c r="AV253" s="125">
        <f>AH253*Valores!$C$75</f>
        <v>-274.96449600000005</v>
      </c>
      <c r="AW253" s="125">
        <f t="shared" si="33"/>
        <v>78823.15552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32995.629999999997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6736.73</v>
      </c>
      <c r="N254" s="125">
        <f t="shared" si="30"/>
        <v>0</v>
      </c>
      <c r="O254" s="125">
        <f>Valores!$C$7*B254</f>
        <v>14164.36</v>
      </c>
      <c r="P254" s="125">
        <f>ROUND(IF(B254&lt;15,(Valores!$E$5*B254),Valores!$D$5),2)</f>
        <v>14234.08</v>
      </c>
      <c r="Q254" s="125">
        <v>0</v>
      </c>
      <c r="R254" s="125">
        <f>IF($F$4="NO",Valores!$C$49*B254,Valores!$C$49*B254/2)</f>
        <v>7460.992000000002</v>
      </c>
      <c r="S254" s="125">
        <f>Valores!$C$18*B254</f>
        <v>4454.9399999999996</v>
      </c>
      <c r="T254" s="125">
        <f t="shared" si="36"/>
        <v>4454.9399999999996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4311.0200000000004</v>
      </c>
      <c r="AA254" s="125">
        <f>IF((Valores!$C$28)*B254&gt;Valores!$F$28,Valores!$F$28,(Valores!$C$28)*B254)</f>
        <v>349.85999999999996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291.33999999999997</v>
      </c>
      <c r="AE254" s="192">
        <v>94</v>
      </c>
      <c r="AF254" s="125">
        <f>ROUND(AE254*Valores!$C$2,2)</f>
        <v>2804.33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6655.88</v>
      </c>
      <c r="AH254" s="125">
        <f t="shared" si="34"/>
        <v>94459.162000000011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-10390.507820000001</v>
      </c>
      <c r="AO254" s="125">
        <f>AH254*-Valores!$C$72</f>
        <v>0</v>
      </c>
      <c r="AP254" s="125">
        <f>AH254*Valores!$C$73</f>
        <v>-4250.6622900000002</v>
      </c>
      <c r="AQ254" s="125">
        <f>Valores!$C$100</f>
        <v>-554.86</v>
      </c>
      <c r="AR254" s="125">
        <f>IF($F$5=0,Valores!$C$101,(Valores!$C$101+$F$5*(Valores!$C$101)))</f>
        <v>-385</v>
      </c>
      <c r="AS254" s="125">
        <f t="shared" si="35"/>
        <v>78878.131890000004</v>
      </c>
      <c r="AT254" s="125">
        <f t="shared" si="29"/>
        <v>-10390.507820000001</v>
      </c>
      <c r="AU254" s="125">
        <f>AH254*Valores!$C$74</f>
        <v>-2550.3973740000001</v>
      </c>
      <c r="AV254" s="125">
        <f>AH254*Valores!$C$75</f>
        <v>-283.37748600000003</v>
      </c>
      <c r="AW254" s="125">
        <f t="shared" si="33"/>
        <v>81234.879320000007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35352.46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7217.93</v>
      </c>
      <c r="N255" s="125">
        <f t="shared" si="30"/>
        <v>0</v>
      </c>
      <c r="O255" s="125">
        <f>Valores!$C$7*B255</f>
        <v>15176.1</v>
      </c>
      <c r="P255" s="125">
        <f>ROUND(IF(B255&lt;15,(Valores!$E$5*B255),Valores!$D$5),2)</f>
        <v>15250.78</v>
      </c>
      <c r="Q255" s="125">
        <v>0</v>
      </c>
      <c r="R255" s="125">
        <f>IF($F$4="NO",Valores!$C$49*B255,Valores!$C$49*B255/2)</f>
        <v>7993.9200000000019</v>
      </c>
      <c r="S255" s="125">
        <f>Valores!$C$18*B255</f>
        <v>4773.1499999999996</v>
      </c>
      <c r="T255" s="125">
        <f t="shared" si="36"/>
        <v>4773.1499999999996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4618.95</v>
      </c>
      <c r="AA255" s="125">
        <f>IF((Valores!$C$28)*B255&gt;Valores!$F$28,Valores!$F$28,(Valores!$C$28)*B255)</f>
        <v>374.84999999999997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312.14999999999998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7131.3</v>
      </c>
      <c r="AH255" s="125">
        <f t="shared" si="34"/>
        <v>98201.59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-10802.1749</v>
      </c>
      <c r="AO255" s="125">
        <f>AH255*-Valores!$C$72</f>
        <v>0</v>
      </c>
      <c r="AP255" s="125">
        <f>AH255*Valores!$C$73</f>
        <v>-4419.0715499999997</v>
      </c>
      <c r="AQ255" s="125">
        <f>Valores!$C$100</f>
        <v>-554.86</v>
      </c>
      <c r="AR255" s="125">
        <f>IF($F$5=0,Valores!$C$101,(Valores!$C$101+$F$5*(Valores!$C$101)))</f>
        <v>-385</v>
      </c>
      <c r="AS255" s="125">
        <f t="shared" si="35"/>
        <v>82040.483550000004</v>
      </c>
      <c r="AT255" s="125">
        <f t="shared" si="29"/>
        <v>-10802.1749</v>
      </c>
      <c r="AU255" s="125">
        <f>AH255*Valores!$C$74</f>
        <v>-2651.4429299999997</v>
      </c>
      <c r="AV255" s="125">
        <f>AH255*Valores!$C$75</f>
        <v>-294.60476999999997</v>
      </c>
      <c r="AW255" s="125">
        <f t="shared" si="33"/>
        <v>84453.367400000003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35352.46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7217.93</v>
      </c>
      <c r="N256" s="125">
        <f t="shared" si="30"/>
        <v>0</v>
      </c>
      <c r="O256" s="125">
        <f>Valores!$C$7*B256</f>
        <v>15176.1</v>
      </c>
      <c r="P256" s="125">
        <f>ROUND(IF(B256&lt;15,(Valores!$E$5*B256),Valores!$D$5),2)</f>
        <v>15250.78</v>
      </c>
      <c r="Q256" s="125">
        <v>0</v>
      </c>
      <c r="R256" s="125">
        <f>IF($F$4="NO",Valores!$C$49*B256,Valores!$C$49*B256/2)</f>
        <v>7993.9200000000019</v>
      </c>
      <c r="S256" s="125">
        <f>Valores!$C$18*B256</f>
        <v>4773.1499999999996</v>
      </c>
      <c r="T256" s="125">
        <f t="shared" si="36"/>
        <v>4773.1499999999996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4618.95</v>
      </c>
      <c r="AA256" s="125">
        <f>IF((Valores!$C$28)*B256&gt;Valores!$F$28,Valores!$F$28,(Valores!$C$28)*B256)</f>
        <v>374.84999999999997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312.14999999999998</v>
      </c>
      <c r="AE256" s="192">
        <v>94</v>
      </c>
      <c r="AF256" s="125">
        <f>ROUND(AE256*Valores!$C$2,2)</f>
        <v>2804.33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7131.3</v>
      </c>
      <c r="AH256" s="125">
        <f t="shared" si="34"/>
        <v>101005.92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-11110.6512</v>
      </c>
      <c r="AO256" s="125">
        <f>AH256*-Valores!$C$72</f>
        <v>0</v>
      </c>
      <c r="AP256" s="125">
        <f>AH256*Valores!$C$73</f>
        <v>-4545.2663999999995</v>
      </c>
      <c r="AQ256" s="125">
        <f>Valores!$C$100</f>
        <v>-554.86</v>
      </c>
      <c r="AR256" s="125">
        <f>IF($F$5=0,Valores!$C$101,(Valores!$C$101+$F$5*(Valores!$C$101)))</f>
        <v>-385</v>
      </c>
      <c r="AS256" s="125">
        <f t="shared" si="35"/>
        <v>84410.142399999997</v>
      </c>
      <c r="AT256" s="125">
        <f t="shared" si="29"/>
        <v>-11110.6512</v>
      </c>
      <c r="AU256" s="125">
        <f>AH256*Valores!$C$74</f>
        <v>-2727.1598399999998</v>
      </c>
      <c r="AV256" s="125">
        <f>AH256*Valores!$C$75</f>
        <v>-303.01776000000001</v>
      </c>
      <c r="AW256" s="125">
        <f t="shared" si="33"/>
        <v>86865.091199999995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37709.29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7699.12</v>
      </c>
      <c r="N257" s="125">
        <f t="shared" si="30"/>
        <v>0</v>
      </c>
      <c r="O257" s="125">
        <f>Valores!$C$7*B257</f>
        <v>16187.84</v>
      </c>
      <c r="P257" s="125">
        <f>ROUND(IF(B257&lt;15,(Valores!$E$5*B257),Valores!$D$5),2)</f>
        <v>15250.78</v>
      </c>
      <c r="Q257" s="125">
        <v>0</v>
      </c>
      <c r="R257" s="125">
        <f>IF($F$4="NO",Valores!$C$49*B257,Valores!$C$49*B257/2)</f>
        <v>8526.8480000000018</v>
      </c>
      <c r="S257" s="125">
        <f>Valores!$C$18*B257</f>
        <v>5091.3599999999997</v>
      </c>
      <c r="T257" s="125">
        <f t="shared" si="36"/>
        <v>5091.3599999999997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4926.88</v>
      </c>
      <c r="AA257" s="125">
        <f>IF((Valores!$C$28)*B257&gt;Valores!$F$28,Valores!$F$28,(Valores!$C$28)*B257)</f>
        <v>399.84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332.96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7606.72</v>
      </c>
      <c r="AH257" s="125">
        <f t="shared" si="34"/>
        <v>103731.63800000001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-11410.48018</v>
      </c>
      <c r="AO257" s="125">
        <f>AH257*-Valores!$C$72</f>
        <v>0</v>
      </c>
      <c r="AP257" s="125">
        <f>AH257*Valores!$C$73</f>
        <v>-4667.92371</v>
      </c>
      <c r="AQ257" s="125">
        <f>Valores!$C$100</f>
        <v>-554.86</v>
      </c>
      <c r="AR257" s="125">
        <f>IF($F$5=0,Valores!$C$101,(Valores!$C$101+$F$5*(Valores!$C$101)))</f>
        <v>-385</v>
      </c>
      <c r="AS257" s="125">
        <f t="shared" si="35"/>
        <v>86713.374110000004</v>
      </c>
      <c r="AT257" s="125">
        <f t="shared" si="29"/>
        <v>-11410.48018</v>
      </c>
      <c r="AU257" s="125">
        <f>AH257*Valores!$C$74</f>
        <v>-2800.754226</v>
      </c>
      <c r="AV257" s="125">
        <f>AH257*Valores!$C$75</f>
        <v>-311.19491400000004</v>
      </c>
      <c r="AW257" s="125">
        <f t="shared" si="33"/>
        <v>89209.208680000011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37709.29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7699.12</v>
      </c>
      <c r="N258" s="125">
        <f t="shared" si="30"/>
        <v>0</v>
      </c>
      <c r="O258" s="125">
        <f>Valores!$C$7*B258</f>
        <v>16187.84</v>
      </c>
      <c r="P258" s="125">
        <f>ROUND(IF(B258&lt;15,(Valores!$E$5*B258),Valores!$D$5),2)</f>
        <v>15250.78</v>
      </c>
      <c r="Q258" s="125">
        <v>0</v>
      </c>
      <c r="R258" s="125">
        <f>IF($F$4="NO",Valores!$C$49*B258,Valores!$C$49*B258/2)</f>
        <v>8526.8480000000018</v>
      </c>
      <c r="S258" s="125">
        <f>Valores!$C$18*B258</f>
        <v>5091.3599999999997</v>
      </c>
      <c r="T258" s="125">
        <f t="shared" si="36"/>
        <v>5091.3599999999997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4926.88</v>
      </c>
      <c r="AA258" s="125">
        <f>IF((Valores!$C$28)*B258&gt;Valores!$F$28,Valores!$F$28,(Valores!$C$28)*B258)</f>
        <v>399.84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332.96</v>
      </c>
      <c r="AE258" s="192">
        <v>94</v>
      </c>
      <c r="AF258" s="125">
        <f>ROUND(AE258*Valores!$C$2,2)</f>
        <v>2804.33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7606.72</v>
      </c>
      <c r="AH258" s="125">
        <f t="shared" si="34"/>
        <v>106535.96800000001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-11718.956480000001</v>
      </c>
      <c r="AO258" s="125">
        <f>AH258*-Valores!$C$72</f>
        <v>0</v>
      </c>
      <c r="AP258" s="125">
        <f>AH258*Valores!$C$73</f>
        <v>-4794.1185599999999</v>
      </c>
      <c r="AQ258" s="125">
        <f>Valores!$C$100</f>
        <v>-554.86</v>
      </c>
      <c r="AR258" s="125">
        <f>IF($F$5=0,Valores!$C$101,(Valores!$C$101+$F$5*(Valores!$C$101)))</f>
        <v>-385</v>
      </c>
      <c r="AS258" s="125">
        <f t="shared" si="35"/>
        <v>89083.032960000011</v>
      </c>
      <c r="AT258" s="125">
        <f t="shared" si="29"/>
        <v>-11718.956480000001</v>
      </c>
      <c r="AU258" s="125">
        <f>AH258*Valores!$C$74</f>
        <v>-2876.4711360000001</v>
      </c>
      <c r="AV258" s="125">
        <f>AH258*Valores!$C$75</f>
        <v>-319.60790400000002</v>
      </c>
      <c r="AW258" s="125">
        <f t="shared" si="33"/>
        <v>91620.932480000003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40066.120000000003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8180.32</v>
      </c>
      <c r="N259" s="125">
        <f t="shared" si="30"/>
        <v>0</v>
      </c>
      <c r="O259" s="125">
        <f>Valores!$C$7*B259</f>
        <v>17199.580000000002</v>
      </c>
      <c r="P259" s="125">
        <f>ROUND(IF(B259&lt;15,(Valores!$E$5*B259),Valores!$D$5),2)</f>
        <v>15250.78</v>
      </c>
      <c r="Q259" s="125">
        <v>0</v>
      </c>
      <c r="R259" s="125">
        <f>IF($F$4="NO",Valores!$C$49*B259,Valores!$C$49*B259/2)</f>
        <v>9059.7760000000017</v>
      </c>
      <c r="S259" s="125">
        <f>Valores!$C$18*B259</f>
        <v>5409.57</v>
      </c>
      <c r="T259" s="125">
        <f t="shared" si="36"/>
        <v>5409.57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5234.8100000000004</v>
      </c>
      <c r="AA259" s="125">
        <f>IF((Valores!$C$28)*B259&gt;Valores!$F$28,Valores!$F$28,(Valores!$C$28)*B259)</f>
        <v>424.83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353.77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8082.14</v>
      </c>
      <c r="AH259" s="125">
        <f t="shared" si="34"/>
        <v>109261.69600000001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-12018.78656</v>
      </c>
      <c r="AO259" s="125">
        <f>AH259*-Valores!$C$72</f>
        <v>0</v>
      </c>
      <c r="AP259" s="125">
        <f>AH259*Valores!$C$73</f>
        <v>-4916.7763199999999</v>
      </c>
      <c r="AQ259" s="125">
        <f>Valores!$C$100</f>
        <v>-554.86</v>
      </c>
      <c r="AR259" s="125">
        <f>IF($F$5=0,Valores!$C$101,(Valores!$C$101+$F$5*(Valores!$C$101)))</f>
        <v>-385</v>
      </c>
      <c r="AS259" s="125">
        <f t="shared" si="35"/>
        <v>91386.273120000013</v>
      </c>
      <c r="AT259" s="125">
        <f t="shared" si="29"/>
        <v>-12018.78656</v>
      </c>
      <c r="AU259" s="125">
        <f>AH259*Valores!$C$74</f>
        <v>-2950.0657920000003</v>
      </c>
      <c r="AV259" s="125">
        <f>AH259*Valores!$C$75</f>
        <v>-327.78508800000003</v>
      </c>
      <c r="AW259" s="125">
        <f t="shared" si="33"/>
        <v>93965.058560000005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40066.120000000003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8180.32</v>
      </c>
      <c r="N260" s="125">
        <f t="shared" si="30"/>
        <v>0</v>
      </c>
      <c r="O260" s="125">
        <f>Valores!$C$7*B260</f>
        <v>17199.580000000002</v>
      </c>
      <c r="P260" s="125">
        <f>ROUND(IF(B260&lt;15,(Valores!$E$5*B260),Valores!$D$5),2)</f>
        <v>15250.78</v>
      </c>
      <c r="Q260" s="125">
        <v>0</v>
      </c>
      <c r="R260" s="125">
        <f>IF($F$4="NO",Valores!$C$49*B260,Valores!$C$49*B260/2)</f>
        <v>9059.7760000000017</v>
      </c>
      <c r="S260" s="125">
        <f>Valores!$C$18*B260</f>
        <v>5409.57</v>
      </c>
      <c r="T260" s="125">
        <f t="shared" si="36"/>
        <v>5409.57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5234.8100000000004</v>
      </c>
      <c r="AA260" s="125">
        <f>IF((Valores!$C$28)*B260&gt;Valores!$F$28,Valores!$F$28,(Valores!$C$28)*B260)</f>
        <v>424.83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353.77</v>
      </c>
      <c r="AE260" s="192">
        <v>94</v>
      </c>
      <c r="AF260" s="125">
        <f>ROUND(AE260*Valores!$C$2,2)</f>
        <v>2804.33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8082.14</v>
      </c>
      <c r="AH260" s="125">
        <f t="shared" si="34"/>
        <v>112066.02600000001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-12327.262860000001</v>
      </c>
      <c r="AO260" s="125">
        <f>AH260*-Valores!$C$72</f>
        <v>0</v>
      </c>
      <c r="AP260" s="125">
        <f>AH260*Valores!$C$73</f>
        <v>-5042.9711700000007</v>
      </c>
      <c r="AQ260" s="125">
        <f>Valores!$C$100</f>
        <v>-554.86</v>
      </c>
      <c r="AR260" s="125">
        <f>IF($F$5=0,Valores!$C$101,(Valores!$C$101+$F$5*(Valores!$C$101)))</f>
        <v>-385</v>
      </c>
      <c r="AS260" s="125">
        <f t="shared" si="35"/>
        <v>93755.931970000005</v>
      </c>
      <c r="AT260" s="125">
        <f t="shared" si="29"/>
        <v>-12327.262860000001</v>
      </c>
      <c r="AU260" s="125">
        <f>AH260*Valores!$C$74</f>
        <v>-3025.7827020000004</v>
      </c>
      <c r="AV260" s="125">
        <f>AH260*Valores!$C$75</f>
        <v>-336.19807800000007</v>
      </c>
      <c r="AW260" s="125">
        <f t="shared" si="33"/>
        <v>96376.782360000012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42422.95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8661.52</v>
      </c>
      <c r="N261" s="125">
        <f t="shared" si="30"/>
        <v>0</v>
      </c>
      <c r="O261" s="125">
        <f>Valores!$C$7*B261</f>
        <v>18211.32</v>
      </c>
      <c r="P261" s="125">
        <f>ROUND(IF(B261&lt;15,(Valores!$E$5*B261),Valores!$D$5),2)</f>
        <v>15250.78</v>
      </c>
      <c r="Q261" s="125">
        <v>0</v>
      </c>
      <c r="R261" s="125">
        <f>IF($F$4="NO",Valores!$C$49*B261,Valores!$C$49*B261/2)</f>
        <v>9592.7040000000015</v>
      </c>
      <c r="S261" s="125">
        <f>Valores!$C$18*B261</f>
        <v>5727.78</v>
      </c>
      <c r="T261" s="125">
        <f t="shared" si="36"/>
        <v>5727.78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5542.74</v>
      </c>
      <c r="AA261" s="125">
        <f>IF((Valores!$C$28)*B261&gt;Valores!$F$28,Valores!$F$28,(Valores!$C$28)*B261)</f>
        <v>449.82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374.58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8557.56</v>
      </c>
      <c r="AH261" s="125">
        <f t="shared" si="34"/>
        <v>114791.75400000002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-12627.092940000002</v>
      </c>
      <c r="AO261" s="125">
        <f>AH261*-Valores!$C$72</f>
        <v>0</v>
      </c>
      <c r="AP261" s="125">
        <f>AH261*Valores!$C$73</f>
        <v>-5165.6289300000008</v>
      </c>
      <c r="AQ261" s="125">
        <f>Valores!$C$100</f>
        <v>-554.86</v>
      </c>
      <c r="AR261" s="125">
        <f>IF($F$5=0,Valores!$C$101,(Valores!$C$101+$F$5*(Valores!$C$101)))</f>
        <v>-385</v>
      </c>
      <c r="AS261" s="125">
        <f t="shared" si="35"/>
        <v>96059.172130000021</v>
      </c>
      <c r="AT261" s="125">
        <f t="shared" ref="AT261:AT325" si="41">AN261</f>
        <v>-12627.092940000002</v>
      </c>
      <c r="AU261" s="125">
        <f>AH261*Valores!$C$74</f>
        <v>-3099.3773580000002</v>
      </c>
      <c r="AV261" s="125">
        <f>AH261*Valores!$C$75</f>
        <v>-344.37526200000008</v>
      </c>
      <c r="AW261" s="125">
        <f t="shared" si="33"/>
        <v>98720.908440000014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42422.95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8661.52</v>
      </c>
      <c r="N262" s="125">
        <f t="shared" si="30"/>
        <v>0</v>
      </c>
      <c r="O262" s="125">
        <f>Valores!$C$7*B262</f>
        <v>18211.32</v>
      </c>
      <c r="P262" s="125">
        <f>ROUND(IF(B262&lt;15,(Valores!$E$5*B262),Valores!$D$5),2)</f>
        <v>15250.78</v>
      </c>
      <c r="Q262" s="125">
        <v>0</v>
      </c>
      <c r="R262" s="125">
        <f>IF($F$4="NO",Valores!$C$49*B262,Valores!$C$49*B262/2)</f>
        <v>9592.7040000000015</v>
      </c>
      <c r="S262" s="125">
        <f>Valores!$C$18*B262</f>
        <v>5727.78</v>
      </c>
      <c r="T262" s="125">
        <f t="shared" si="36"/>
        <v>5727.78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5542.74</v>
      </c>
      <c r="AA262" s="125">
        <f>IF((Valores!$C$28)*B262&gt;Valores!$F$28,Valores!$F$28,(Valores!$C$28)*B262)</f>
        <v>449.82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374.58</v>
      </c>
      <c r="AE262" s="192">
        <v>94</v>
      </c>
      <c r="AF262" s="125">
        <f>ROUND(AE262*Valores!$C$2,2)</f>
        <v>2804.33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8557.56</v>
      </c>
      <c r="AH262" s="125">
        <f t="shared" si="34"/>
        <v>117596.08400000002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-12935.569240000003</v>
      </c>
      <c r="AO262" s="125">
        <f>AH262*-Valores!$C$72</f>
        <v>0</v>
      </c>
      <c r="AP262" s="125">
        <f>AH262*Valores!$C$73</f>
        <v>-5291.8237800000006</v>
      </c>
      <c r="AQ262" s="125">
        <f>Valores!$C$100</f>
        <v>-554.86</v>
      </c>
      <c r="AR262" s="125">
        <f>IF($F$5=0,Valores!$C$101,(Valores!$C$101+$F$5*(Valores!$C$101)))</f>
        <v>-385</v>
      </c>
      <c r="AS262" s="125">
        <f t="shared" si="35"/>
        <v>98428.830980000013</v>
      </c>
      <c r="AT262" s="125">
        <f t="shared" si="41"/>
        <v>-12935.569240000003</v>
      </c>
      <c r="AU262" s="125">
        <f>AH262*Valores!$C$74</f>
        <v>-3175.0942680000003</v>
      </c>
      <c r="AV262" s="125">
        <f>AH262*Valores!$C$75</f>
        <v>-352.78825200000006</v>
      </c>
      <c r="AW262" s="125">
        <f t="shared" si="33"/>
        <v>101132.63224000001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44779.78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9142.7099999999991</v>
      </c>
      <c r="N263" s="125">
        <f t="shared" si="30"/>
        <v>0</v>
      </c>
      <c r="O263" s="125">
        <f>Valores!$C$7*B263</f>
        <v>19223.060000000001</v>
      </c>
      <c r="P263" s="125">
        <f>ROUND(IF(B263&lt;15,(Valores!$E$5*B263),Valores!$D$5),2)</f>
        <v>15250.78</v>
      </c>
      <c r="Q263" s="125">
        <v>0</v>
      </c>
      <c r="R263" s="125">
        <f>IF($F$4="NO",Valores!$C$49*B263,Valores!$C$49*B263/2)</f>
        <v>10125.632000000001</v>
      </c>
      <c r="S263" s="125">
        <f>Valores!$C$18*B263</f>
        <v>6045.99</v>
      </c>
      <c r="T263" s="125">
        <f t="shared" si="36"/>
        <v>6045.99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5850.67</v>
      </c>
      <c r="AA263" s="125">
        <f>IF((Valores!$C$28)*B263&gt;Valores!$F$28,Valores!$F$28,(Valores!$C$28)*B263)</f>
        <v>474.80999999999995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395.39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9032.98</v>
      </c>
      <c r="AH263" s="125">
        <f t="shared" si="34"/>
        <v>120321.802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-13235.398219999999</v>
      </c>
      <c r="AO263" s="125">
        <f>AH263*-Valores!$C$72</f>
        <v>0</v>
      </c>
      <c r="AP263" s="125">
        <f>AH263*Valores!$C$73</f>
        <v>-5414.4810899999993</v>
      </c>
      <c r="AQ263" s="125">
        <f>Valores!$C$100</f>
        <v>-554.86</v>
      </c>
      <c r="AR263" s="125">
        <f>IF($F$5=0,Valores!$C$101,(Valores!$C$101+$F$5*(Valores!$C$101)))</f>
        <v>-385</v>
      </c>
      <c r="AS263" s="125">
        <f t="shared" si="35"/>
        <v>100732.06268999999</v>
      </c>
      <c r="AT263" s="125">
        <f t="shared" si="41"/>
        <v>-13235.398219999999</v>
      </c>
      <c r="AU263" s="125">
        <f>AH263*Valores!$C$74</f>
        <v>-3248.688654</v>
      </c>
      <c r="AV263" s="125">
        <f>AH263*Valores!$C$75</f>
        <v>-360.96540599999997</v>
      </c>
      <c r="AW263" s="125">
        <f t="shared" si="33"/>
        <v>103476.74971999999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44779.78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9142.7099999999991</v>
      </c>
      <c r="N264" s="125">
        <f t="shared" ref="N264:N326" si="42">ROUND(SUM(F264,H264,J264,L264,X264,R264)*$H$2,2)</f>
        <v>0</v>
      </c>
      <c r="O264" s="125">
        <f>Valores!$C$7*B264</f>
        <v>19223.060000000001</v>
      </c>
      <c r="P264" s="125">
        <f>ROUND(IF(B264&lt;15,(Valores!$E$5*B264),Valores!$D$5),2)</f>
        <v>15250.78</v>
      </c>
      <c r="Q264" s="125">
        <v>0</v>
      </c>
      <c r="R264" s="125">
        <f>IF($F$4="NO",Valores!$C$49*B264,Valores!$C$49*B264/2)</f>
        <v>10125.632000000001</v>
      </c>
      <c r="S264" s="125">
        <f>Valores!$C$18*B264</f>
        <v>6045.99</v>
      </c>
      <c r="T264" s="125">
        <f t="shared" si="36"/>
        <v>6045.99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5850.67</v>
      </c>
      <c r="AA264" s="125">
        <f>IF((Valores!$C$28)*B264&gt;Valores!$F$28,Valores!$F$28,(Valores!$C$28)*B264)</f>
        <v>474.80999999999995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395.39</v>
      </c>
      <c r="AE264" s="192">
        <v>94</v>
      </c>
      <c r="AF264" s="125">
        <f>ROUND(AE264*Valores!$C$2,2)</f>
        <v>2804.33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9032.98</v>
      </c>
      <c r="AH264" s="125">
        <f t="shared" si="34"/>
        <v>123126.132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-13543.874519999999</v>
      </c>
      <c r="AO264" s="125">
        <f>AH264*-Valores!$C$72</f>
        <v>0</v>
      </c>
      <c r="AP264" s="125">
        <f>AH264*Valores!$C$73</f>
        <v>-5540.6759400000001</v>
      </c>
      <c r="AQ264" s="125">
        <f>Valores!$C$100</f>
        <v>-554.86</v>
      </c>
      <c r="AR264" s="125">
        <f>IF($F$5=0,Valores!$C$101,(Valores!$C$101+$F$5*(Valores!$C$101)))</f>
        <v>-385</v>
      </c>
      <c r="AS264" s="125">
        <f t="shared" si="35"/>
        <v>103101.72154</v>
      </c>
      <c r="AT264" s="125">
        <f t="shared" si="41"/>
        <v>-13543.874519999999</v>
      </c>
      <c r="AU264" s="125">
        <f>AH264*Valores!$C$74</f>
        <v>-3324.4055639999997</v>
      </c>
      <c r="AV264" s="125">
        <f>AH264*Valores!$C$75</f>
        <v>-369.37839600000001</v>
      </c>
      <c r="AW264" s="125">
        <f t="shared" ref="AW264:AW326" si="45">AH264+AM264+SUM(AT264:AV264)</f>
        <v>105888.47352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47136.61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9623.91</v>
      </c>
      <c r="N265" s="125">
        <f t="shared" si="42"/>
        <v>0</v>
      </c>
      <c r="O265" s="125">
        <f>Valores!$C$7*B265</f>
        <v>20234.8</v>
      </c>
      <c r="P265" s="125">
        <f>ROUND(IF(B265&lt;15,(Valores!$E$5*B265),Valores!$D$5),2)</f>
        <v>15250.78</v>
      </c>
      <c r="Q265" s="125">
        <v>0</v>
      </c>
      <c r="R265" s="125">
        <f>IF($F$4="NO",Valores!$C$49*B265,Valores!$C$49*B265/2)</f>
        <v>10658.560000000001</v>
      </c>
      <c r="S265" s="125">
        <f>Valores!$C$18*B265</f>
        <v>6364.2</v>
      </c>
      <c r="T265" s="125">
        <f t="shared" si="36"/>
        <v>6364.2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6158.6</v>
      </c>
      <c r="AA265" s="125">
        <f>IF((Valores!$C$28)*B265&gt;Valores!$F$28,Valores!$F$28,(Valores!$C$28)*B265)</f>
        <v>499.79999999999995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416.2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9508.4</v>
      </c>
      <c r="AH265" s="125">
        <f t="shared" ref="AH265:AH326" si="46">SUM(F265,H265,J265,L265,M265,N265,O265,P265,Q265,R265,T265,U265,V265,X265,Y265,Z265,AA265,AC265,AD265,AF265,AG265)</f>
        <v>125851.86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-13843.704600000001</v>
      </c>
      <c r="AO265" s="125">
        <f>AH265*-Valores!$C$72</f>
        <v>0</v>
      </c>
      <c r="AP265" s="125">
        <f>AH265*Valores!$C$73</f>
        <v>-5663.3337000000001</v>
      </c>
      <c r="AQ265" s="125">
        <f>Valores!$C$100</f>
        <v>-554.86</v>
      </c>
      <c r="AR265" s="125">
        <f>IF($F$5=0,Valores!$C$101,(Valores!$C$101+$F$5*(Valores!$C$101)))</f>
        <v>-385</v>
      </c>
      <c r="AS265" s="125">
        <f t="shared" ref="AS265:AS326" si="47">AH265+SUM(AM265:AR265)</f>
        <v>105404.9617</v>
      </c>
      <c r="AT265" s="125">
        <f t="shared" si="41"/>
        <v>-13843.704600000001</v>
      </c>
      <c r="AU265" s="125">
        <f>AH265*Valores!$C$74</f>
        <v>-3398.0002199999999</v>
      </c>
      <c r="AV265" s="125">
        <f>AH265*Valores!$C$75</f>
        <v>-377.55558000000002</v>
      </c>
      <c r="AW265" s="125">
        <f t="shared" si="45"/>
        <v>108232.5996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47136.61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9623.91</v>
      </c>
      <c r="N266" s="125">
        <f t="shared" si="42"/>
        <v>0</v>
      </c>
      <c r="O266" s="125">
        <f>Valores!$C$7*B266</f>
        <v>20234.8</v>
      </c>
      <c r="P266" s="125">
        <f>ROUND(IF(B266&lt;15,(Valores!$E$5*B266),Valores!$D$5),2)</f>
        <v>15250.78</v>
      </c>
      <c r="Q266" s="125">
        <v>0</v>
      </c>
      <c r="R266" s="125">
        <f>IF($F$4="NO",Valores!$C$49*B266,Valores!$C$49*B266/2)</f>
        <v>10658.560000000001</v>
      </c>
      <c r="S266" s="125">
        <f>Valores!$C$18*B266</f>
        <v>6364.2</v>
      </c>
      <c r="T266" s="125">
        <f t="shared" si="36"/>
        <v>6364.2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6158.6</v>
      </c>
      <c r="AA266" s="125">
        <f>IF((Valores!$C$28)*B266&gt;Valores!$F$28,Valores!$F$28,(Valores!$C$28)*B266)</f>
        <v>499.79999999999995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416.2</v>
      </c>
      <c r="AE266" s="192">
        <v>94</v>
      </c>
      <c r="AF266" s="125">
        <f>ROUND(AE266*Valores!$C$2,2)</f>
        <v>2804.33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9508.4</v>
      </c>
      <c r="AH266" s="125">
        <f t="shared" si="46"/>
        <v>128656.19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-14152.180900000001</v>
      </c>
      <c r="AO266" s="125">
        <f>AH266*-Valores!$C$72</f>
        <v>0</v>
      </c>
      <c r="AP266" s="125">
        <f>AH266*Valores!$C$73</f>
        <v>-5789.52855</v>
      </c>
      <c r="AQ266" s="125">
        <f>Valores!$C$100</f>
        <v>-554.86</v>
      </c>
      <c r="AR266" s="125">
        <f>IF($F$5=0,Valores!$C$101,(Valores!$C$101+$F$5*(Valores!$C$101)))</f>
        <v>-385</v>
      </c>
      <c r="AS266" s="125">
        <f t="shared" si="47"/>
        <v>107774.62054999999</v>
      </c>
      <c r="AT266" s="125">
        <f t="shared" si="41"/>
        <v>-14152.180900000001</v>
      </c>
      <c r="AU266" s="125">
        <f>AH266*Valores!$C$74</f>
        <v>-3473.71713</v>
      </c>
      <c r="AV266" s="125">
        <f>AH266*Valores!$C$75</f>
        <v>-385.96857</v>
      </c>
      <c r="AW266" s="125">
        <f t="shared" si="45"/>
        <v>110644.32339999999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49493.440000000002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10105.1</v>
      </c>
      <c r="N267" s="125">
        <f t="shared" si="42"/>
        <v>0</v>
      </c>
      <c r="O267" s="125">
        <f>Valores!$C$7*B267</f>
        <v>21246.54</v>
      </c>
      <c r="P267" s="125">
        <f>ROUND(IF(B267&lt;15,(Valores!$E$5*B267),Valores!$D$5),2)</f>
        <v>15250.78</v>
      </c>
      <c r="Q267" s="125">
        <v>0</v>
      </c>
      <c r="R267" s="125">
        <f>IF($F$4="NO",Valores!$C$49*B267,Valores!$C$49*B267/2)</f>
        <v>11191.488000000003</v>
      </c>
      <c r="S267" s="125">
        <f>Valores!$C$18*B267</f>
        <v>6682.41</v>
      </c>
      <c r="T267" s="125">
        <f t="shared" ref="T267:T299" si="48">ROUND(S267*(1+$H$2),2)</f>
        <v>6682.41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6466.53</v>
      </c>
      <c r="AA267" s="125">
        <f>IF((Valores!$C$28)*B267&gt;Valores!$F$28,Valores!$F$28,(Valores!$C$28)*B267)</f>
        <v>524.79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437.01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9983.82</v>
      </c>
      <c r="AH267" s="125">
        <f t="shared" si="46"/>
        <v>131381.908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-14452.00988</v>
      </c>
      <c r="AO267" s="125">
        <f>AH267*-Valores!$C$72</f>
        <v>0</v>
      </c>
      <c r="AP267" s="125">
        <f>AH267*Valores!$C$73</f>
        <v>-5912.1858599999996</v>
      </c>
      <c r="AQ267" s="125">
        <f>Valores!$C$100</f>
        <v>-554.86</v>
      </c>
      <c r="AR267" s="125">
        <f>IF($F$5=0,Valores!$C$101,(Valores!$C$101+$F$5*(Valores!$C$101)))</f>
        <v>-385</v>
      </c>
      <c r="AS267" s="125">
        <f t="shared" si="47"/>
        <v>110077.85226</v>
      </c>
      <c r="AT267" s="125">
        <f t="shared" si="41"/>
        <v>-14452.00988</v>
      </c>
      <c r="AU267" s="125">
        <f>AH267*Valores!$C$74</f>
        <v>-3547.3115159999998</v>
      </c>
      <c r="AV267" s="125">
        <f>AH267*Valores!$C$75</f>
        <v>-394.14572399999997</v>
      </c>
      <c r="AW267" s="125">
        <f t="shared" si="45"/>
        <v>112988.44087999999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49493.440000000002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10105.1</v>
      </c>
      <c r="N268" s="125">
        <f t="shared" si="42"/>
        <v>0</v>
      </c>
      <c r="O268" s="125">
        <f>Valores!$C$7*B268</f>
        <v>21246.54</v>
      </c>
      <c r="P268" s="125">
        <f>ROUND(IF(B268&lt;15,(Valores!$E$5*B268),Valores!$D$5),2)</f>
        <v>15250.78</v>
      </c>
      <c r="Q268" s="125">
        <v>0</v>
      </c>
      <c r="R268" s="125">
        <f>IF($F$4="NO",Valores!$C$49*B268,Valores!$C$49*B268/2)</f>
        <v>11191.488000000003</v>
      </c>
      <c r="S268" s="125">
        <f>Valores!$C$18*B268</f>
        <v>6682.41</v>
      </c>
      <c r="T268" s="125">
        <f t="shared" si="48"/>
        <v>6682.41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6466.53</v>
      </c>
      <c r="AA268" s="125">
        <f>IF((Valores!$C$28)*B268&gt;Valores!$F$28,Valores!$F$28,(Valores!$C$28)*B268)</f>
        <v>524.79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437.01</v>
      </c>
      <c r="AE268" s="192">
        <v>94</v>
      </c>
      <c r="AF268" s="125">
        <f>ROUND(AE268*Valores!$C$2,2)</f>
        <v>2804.33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9983.82</v>
      </c>
      <c r="AH268" s="125">
        <f t="shared" si="46"/>
        <v>134186.23799999998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-14760.486179999998</v>
      </c>
      <c r="AO268" s="125">
        <f>AH268*-Valores!$C$72</f>
        <v>0</v>
      </c>
      <c r="AP268" s="125">
        <f>AH268*Valores!$C$73</f>
        <v>-6038.3807099999995</v>
      </c>
      <c r="AQ268" s="125">
        <f>Valores!$C$100</f>
        <v>-554.86</v>
      </c>
      <c r="AR268" s="125">
        <f>IF($F$5=0,Valores!$C$101,(Valores!$C$101+$F$5*(Valores!$C$101)))</f>
        <v>-385</v>
      </c>
      <c r="AS268" s="125">
        <f t="shared" si="47"/>
        <v>112447.51110999999</v>
      </c>
      <c r="AT268" s="125">
        <f t="shared" si="41"/>
        <v>-14760.486179999998</v>
      </c>
      <c r="AU268" s="125">
        <f>AH268*Valores!$C$74</f>
        <v>-3623.0284259999994</v>
      </c>
      <c r="AV268" s="125">
        <f>AH268*Valores!$C$75</f>
        <v>-402.55871399999995</v>
      </c>
      <c r="AW268" s="125">
        <f t="shared" si="45"/>
        <v>115400.16467999999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51850.28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10586.3</v>
      </c>
      <c r="N269" s="125">
        <f t="shared" si="42"/>
        <v>0</v>
      </c>
      <c r="O269" s="125">
        <f>Valores!$C$7*B269</f>
        <v>22258.28</v>
      </c>
      <c r="P269" s="125">
        <f>ROUND(IF(B269&lt;15,(Valores!$E$5*B269),Valores!$D$5),2)</f>
        <v>15250.78</v>
      </c>
      <c r="Q269" s="125">
        <v>0</v>
      </c>
      <c r="R269" s="125">
        <f>IF($F$4="NO",Valores!$C$49*B269,Valores!$C$49*B269/2)</f>
        <v>11724.416000000003</v>
      </c>
      <c r="S269" s="125">
        <f>Valores!$C$18*B269</f>
        <v>7000.62</v>
      </c>
      <c r="T269" s="125">
        <f t="shared" si="48"/>
        <v>7000.62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6774.46</v>
      </c>
      <c r="AA269" s="125">
        <f>IF((Valores!$C$28)*B269&gt;Valores!$F$28,Valores!$F$28,(Valores!$C$28)*B269)</f>
        <v>549.78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457.82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10459.24</v>
      </c>
      <c r="AH269" s="125">
        <f t="shared" si="46"/>
        <v>136911.976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-15060.317359999999</v>
      </c>
      <c r="AO269" s="125">
        <f>AH269*-Valores!$C$72</f>
        <v>0</v>
      </c>
      <c r="AP269" s="125">
        <f>AH269*Valores!$C$73</f>
        <v>-6161.03892</v>
      </c>
      <c r="AQ269" s="125">
        <f>Valores!$C$100</f>
        <v>-554.86</v>
      </c>
      <c r="AR269" s="125">
        <f>IF($F$5=0,Valores!$C$101,(Valores!$C$101+$F$5*(Valores!$C$101)))</f>
        <v>-385</v>
      </c>
      <c r="AS269" s="125">
        <f t="shared" si="47"/>
        <v>114750.75972</v>
      </c>
      <c r="AT269" s="125">
        <f t="shared" si="41"/>
        <v>-15060.317359999999</v>
      </c>
      <c r="AU269" s="125">
        <f>AH269*Valores!$C$74</f>
        <v>-3696.6233519999996</v>
      </c>
      <c r="AV269" s="125">
        <f>AH269*Valores!$C$75</f>
        <v>-410.735928</v>
      </c>
      <c r="AW269" s="125">
        <f t="shared" si="45"/>
        <v>117744.29936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51850.28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10586.3</v>
      </c>
      <c r="N270" s="125">
        <f t="shared" si="42"/>
        <v>0</v>
      </c>
      <c r="O270" s="125">
        <f>Valores!$C$7*B270</f>
        <v>22258.28</v>
      </c>
      <c r="P270" s="125">
        <f>ROUND(IF(B270&lt;15,(Valores!$E$5*B270),Valores!$D$5),2)</f>
        <v>15250.78</v>
      </c>
      <c r="Q270" s="125">
        <v>0</v>
      </c>
      <c r="R270" s="125">
        <f>IF($F$4="NO",Valores!$C$49*B270,Valores!$C$49*B270/2)</f>
        <v>11724.416000000003</v>
      </c>
      <c r="S270" s="125">
        <f>Valores!$C$18*B270</f>
        <v>7000.62</v>
      </c>
      <c r="T270" s="125">
        <f t="shared" si="48"/>
        <v>7000.62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6774.46</v>
      </c>
      <c r="AA270" s="125">
        <f>IF((Valores!$C$28)*B270&gt;Valores!$F$28,Valores!$F$28,(Valores!$C$28)*B270)</f>
        <v>549.78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457.82</v>
      </c>
      <c r="AE270" s="192">
        <v>94</v>
      </c>
      <c r="AF270" s="125">
        <f>ROUND(AE270*Valores!$C$2,2)</f>
        <v>2804.33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10459.24</v>
      </c>
      <c r="AH270" s="125">
        <f t="shared" si="46"/>
        <v>139716.30600000001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-15368.793660000001</v>
      </c>
      <c r="AO270" s="125">
        <f>AH270*-Valores!$C$72</f>
        <v>0</v>
      </c>
      <c r="AP270" s="125">
        <f>AH270*Valores!$C$73</f>
        <v>-6287.2337700000007</v>
      </c>
      <c r="AQ270" s="125">
        <f>Valores!$C$100</f>
        <v>-554.86</v>
      </c>
      <c r="AR270" s="125">
        <f>IF($F$5=0,Valores!$C$101,(Valores!$C$101+$F$5*(Valores!$C$101)))</f>
        <v>-385</v>
      </c>
      <c r="AS270" s="125">
        <f t="shared" si="47"/>
        <v>117120.41857000001</v>
      </c>
      <c r="AT270" s="125">
        <f t="shared" si="41"/>
        <v>-15368.793660000001</v>
      </c>
      <c r="AU270" s="125">
        <f>AH270*Valores!$C$74</f>
        <v>-3772.3402620000002</v>
      </c>
      <c r="AV270" s="125">
        <f>AH270*Valores!$C$75</f>
        <v>-419.14891800000004</v>
      </c>
      <c r="AW270" s="125">
        <f t="shared" si="45"/>
        <v>120156.02316000001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54207.11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11067.49</v>
      </c>
      <c r="N271" s="125">
        <f t="shared" si="42"/>
        <v>0</v>
      </c>
      <c r="O271" s="125">
        <f>Valores!$C$7*B271</f>
        <v>23270.02</v>
      </c>
      <c r="P271" s="125">
        <f>ROUND(IF(B271&lt;15,(Valores!$E$5*B271),Valores!$D$5),2)</f>
        <v>15250.78</v>
      </c>
      <c r="Q271" s="125">
        <v>0</v>
      </c>
      <c r="R271" s="125">
        <f>IF($F$4="NO",Valores!$C$49*B271,Valores!$C$49*B271/2)</f>
        <v>12257.344000000003</v>
      </c>
      <c r="S271" s="125">
        <f>Valores!$C$18*B271</f>
        <v>7318.83</v>
      </c>
      <c r="T271" s="125">
        <f t="shared" si="48"/>
        <v>7318.83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7082.39</v>
      </c>
      <c r="AA271" s="125">
        <f>IF((Valores!$C$28)*B271&gt;Valores!$F$28,Valores!$F$28,(Valores!$C$28)*B271)</f>
        <v>574.77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478.63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10934.66</v>
      </c>
      <c r="AH271" s="125">
        <f t="shared" si="46"/>
        <v>142442.024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-15668.622640000001</v>
      </c>
      <c r="AO271" s="125">
        <f>AH271*-Valores!$C$72</f>
        <v>0</v>
      </c>
      <c r="AP271" s="125">
        <f>AH271*Valores!$C$73</f>
        <v>-6409.8910800000003</v>
      </c>
      <c r="AQ271" s="125">
        <f>Valores!$C$100</f>
        <v>-554.86</v>
      </c>
      <c r="AR271" s="125">
        <f>IF($F$5=0,Valores!$C$101,(Valores!$C$101+$F$5*(Valores!$C$101)))</f>
        <v>-385</v>
      </c>
      <c r="AS271" s="125">
        <f t="shared" si="47"/>
        <v>119423.65028</v>
      </c>
      <c r="AT271" s="125">
        <f t="shared" si="41"/>
        <v>-15668.622640000001</v>
      </c>
      <c r="AU271" s="125">
        <f>AH271*Valores!$C$74</f>
        <v>-3845.9346479999999</v>
      </c>
      <c r="AV271" s="125">
        <f>AH271*Valores!$C$75</f>
        <v>-427.32607200000001</v>
      </c>
      <c r="AW271" s="125">
        <f t="shared" si="45"/>
        <v>122500.14064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54207.11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11067.49</v>
      </c>
      <c r="N272" s="125">
        <f t="shared" si="42"/>
        <v>0</v>
      </c>
      <c r="O272" s="125">
        <f>Valores!$C$7*B272</f>
        <v>23270.02</v>
      </c>
      <c r="P272" s="125">
        <f>ROUND(IF(B272&lt;15,(Valores!$E$5*B272),Valores!$D$5),2)</f>
        <v>15250.78</v>
      </c>
      <c r="Q272" s="125">
        <v>0</v>
      </c>
      <c r="R272" s="125">
        <f>IF($F$4="NO",Valores!$C$49*B272,Valores!$C$49*B272/2)</f>
        <v>12257.344000000003</v>
      </c>
      <c r="S272" s="125">
        <f>Valores!$C$18*B272</f>
        <v>7318.83</v>
      </c>
      <c r="T272" s="125">
        <f t="shared" si="48"/>
        <v>7318.83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7082.39</v>
      </c>
      <c r="AA272" s="125">
        <f>IF((Valores!$C$28)*B272&gt;Valores!$F$28,Valores!$F$28,(Valores!$C$28)*B272)</f>
        <v>574.77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478.63</v>
      </c>
      <c r="AE272" s="192">
        <v>94</v>
      </c>
      <c r="AF272" s="125">
        <f>ROUND(AE272*Valores!$C$2,2)</f>
        <v>2804.33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10934.66</v>
      </c>
      <c r="AH272" s="125">
        <f t="shared" si="46"/>
        <v>145246.35399999999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-15977.09894</v>
      </c>
      <c r="AO272" s="125">
        <f>AH272*-Valores!$C$72</f>
        <v>0</v>
      </c>
      <c r="AP272" s="125">
        <f>AH272*Valores!$C$73</f>
        <v>-6536.0859299999993</v>
      </c>
      <c r="AQ272" s="125">
        <f>Valores!$C$100</f>
        <v>-554.86</v>
      </c>
      <c r="AR272" s="125">
        <f>IF($F$5=0,Valores!$C$101,(Valores!$C$101+$F$5*(Valores!$C$101)))</f>
        <v>-385</v>
      </c>
      <c r="AS272" s="125">
        <f t="shared" si="47"/>
        <v>121793.30912999999</v>
      </c>
      <c r="AT272" s="125">
        <f t="shared" si="41"/>
        <v>-15977.09894</v>
      </c>
      <c r="AU272" s="125">
        <f>AH272*Valores!$C$74</f>
        <v>-3921.6515579999996</v>
      </c>
      <c r="AV272" s="125">
        <f>AH272*Valores!$C$75</f>
        <v>-435.73906199999999</v>
      </c>
      <c r="AW272" s="125">
        <f t="shared" si="45"/>
        <v>124911.86443999999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56563.94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11548.69</v>
      </c>
      <c r="N273" s="125">
        <f t="shared" si="42"/>
        <v>0</v>
      </c>
      <c r="O273" s="125">
        <f>Valores!$C$7*B273</f>
        <v>24281.760000000002</v>
      </c>
      <c r="P273" s="125">
        <f>ROUND(IF(B273&lt;15,(Valores!$E$5*B273),Valores!$D$5),2)</f>
        <v>15250.78</v>
      </c>
      <c r="Q273" s="125">
        <v>0</v>
      </c>
      <c r="R273" s="125">
        <f>IF($F$4="NO",Valores!$C$49*B273,Valores!$C$49*B273/2)</f>
        <v>12790.272000000003</v>
      </c>
      <c r="S273" s="125">
        <f>Valores!$C$18*B273</f>
        <v>7637.0399999999991</v>
      </c>
      <c r="T273" s="125">
        <f t="shared" si="48"/>
        <v>7637.04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7390.32</v>
      </c>
      <c r="AA273" s="125">
        <f>IF((Valores!$C$28)*B273&gt;Valores!$F$28,Valores!$F$28,(Valores!$C$28)*B273)</f>
        <v>599.76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499.43999999999994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11410.08</v>
      </c>
      <c r="AH273" s="125">
        <f t="shared" si="46"/>
        <v>147972.08199999999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-16276.92902</v>
      </c>
      <c r="AO273" s="125">
        <f>AH273*-Valores!$C$72</f>
        <v>0</v>
      </c>
      <c r="AP273" s="125">
        <f>AH273*Valores!$C$73</f>
        <v>-6658.7436899999993</v>
      </c>
      <c r="AQ273" s="125">
        <f>Valores!$C$100</f>
        <v>-554.86</v>
      </c>
      <c r="AR273" s="125">
        <f>IF($F$5=0,Valores!$C$101,(Valores!$C$101+$F$5*(Valores!$C$101)))</f>
        <v>-385</v>
      </c>
      <c r="AS273" s="125">
        <f t="shared" si="47"/>
        <v>124096.54929</v>
      </c>
      <c r="AT273" s="125">
        <f t="shared" si="41"/>
        <v>-16276.92902</v>
      </c>
      <c r="AU273" s="125">
        <f>AH273*Valores!$C$74</f>
        <v>-3995.2462139999998</v>
      </c>
      <c r="AV273" s="125">
        <f>AH273*Valores!$C$75</f>
        <v>-443.916246</v>
      </c>
      <c r="AW273" s="125">
        <f t="shared" si="45"/>
        <v>127255.99051999999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56563.94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11548.69</v>
      </c>
      <c r="N274" s="125">
        <f t="shared" si="42"/>
        <v>0</v>
      </c>
      <c r="O274" s="125">
        <f>Valores!$C$7*B274</f>
        <v>24281.760000000002</v>
      </c>
      <c r="P274" s="125">
        <f>ROUND(IF(B274&lt;15,(Valores!$E$5*B274),Valores!$D$5),2)</f>
        <v>15250.78</v>
      </c>
      <c r="Q274" s="125">
        <v>0</v>
      </c>
      <c r="R274" s="125">
        <f>IF($F$4="NO",Valores!$C$49*B274,Valores!$C$49*B274/2)</f>
        <v>12790.272000000003</v>
      </c>
      <c r="S274" s="125">
        <f>Valores!$C$18*B274</f>
        <v>7637.0399999999991</v>
      </c>
      <c r="T274" s="125">
        <f t="shared" si="48"/>
        <v>7637.04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7390.32</v>
      </c>
      <c r="AA274" s="125">
        <f>IF((Valores!$C$28)*B274&gt;Valores!$F$28,Valores!$F$28,(Valores!$C$28)*B274)</f>
        <v>599.76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499.43999999999994</v>
      </c>
      <c r="AE274" s="192">
        <v>94</v>
      </c>
      <c r="AF274" s="125">
        <f>ROUND(AE274*Valores!$C$2,2)</f>
        <v>2804.33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11410.08</v>
      </c>
      <c r="AH274" s="125">
        <f t="shared" si="46"/>
        <v>150776.41199999998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-16585.405319999998</v>
      </c>
      <c r="AO274" s="125">
        <f>AH274*-Valores!$C$72</f>
        <v>0</v>
      </c>
      <c r="AP274" s="125">
        <f>AH274*Valores!$C$73</f>
        <v>-6784.9385399999992</v>
      </c>
      <c r="AQ274" s="125">
        <f>Valores!$C$100</f>
        <v>-554.86</v>
      </c>
      <c r="AR274" s="125">
        <f>IF($F$5=0,Valores!$C$101,(Valores!$C$101+$F$5*(Valores!$C$101)))</f>
        <v>-385</v>
      </c>
      <c r="AS274" s="125">
        <f t="shared" si="47"/>
        <v>126466.20813999999</v>
      </c>
      <c r="AT274" s="125">
        <f t="shared" si="41"/>
        <v>-16585.405319999998</v>
      </c>
      <c r="AU274" s="125">
        <f>AH274*Valores!$C$74</f>
        <v>-4070.9631239999994</v>
      </c>
      <c r="AV274" s="125">
        <f>AH274*Valores!$C$75</f>
        <v>-452.32923599999998</v>
      </c>
      <c r="AW274" s="125">
        <f t="shared" si="45"/>
        <v>129667.71431999998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58920.77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12029.88</v>
      </c>
      <c r="N275" s="125">
        <f t="shared" si="42"/>
        <v>0</v>
      </c>
      <c r="O275" s="125">
        <f>Valores!$C$7*B275</f>
        <v>25293.5</v>
      </c>
      <c r="P275" s="125">
        <f>ROUND(IF(B275&lt;15,(Valores!$E$5*B275),Valores!$D$5),2)</f>
        <v>15250.78</v>
      </c>
      <c r="Q275" s="125">
        <v>0</v>
      </c>
      <c r="R275" s="125">
        <f>IF($F$4="NO",Valores!$C$49*B275,Valores!$C$49*B275/2)</f>
        <v>13323.200000000003</v>
      </c>
      <c r="S275" s="125">
        <f>Valores!$C$18*B275</f>
        <v>7955.2499999999991</v>
      </c>
      <c r="T275" s="125">
        <f t="shared" si="48"/>
        <v>7955.25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7698.25</v>
      </c>
      <c r="AA275" s="125">
        <f>IF((Valores!$C$28)*B275&gt;Valores!$F$28,Valores!$F$28,(Valores!$C$28)*B275)</f>
        <v>624.75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520.25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11885.5</v>
      </c>
      <c r="AH275" s="125">
        <f t="shared" si="46"/>
        <v>153502.13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-16885.2343</v>
      </c>
      <c r="AO275" s="125">
        <f>AH275*-Valores!$C$72</f>
        <v>0</v>
      </c>
      <c r="AP275" s="125">
        <f>AH275*Valores!$C$73</f>
        <v>-6907.5958499999997</v>
      </c>
      <c r="AQ275" s="125">
        <f>Valores!$C$100</f>
        <v>-554.86</v>
      </c>
      <c r="AR275" s="125">
        <f>IF($F$5=0,Valores!$C$101,(Valores!$C$101+$F$5*(Valores!$C$101)))</f>
        <v>-385</v>
      </c>
      <c r="AS275" s="125">
        <f t="shared" si="47"/>
        <v>128769.43985</v>
      </c>
      <c r="AT275" s="125">
        <f t="shared" si="41"/>
        <v>-16885.2343</v>
      </c>
      <c r="AU275" s="125">
        <f>AH275*Valores!$C$74</f>
        <v>-4144.5575099999996</v>
      </c>
      <c r="AV275" s="125">
        <f>AH275*Valores!$C$75</f>
        <v>-460.50639000000001</v>
      </c>
      <c r="AW275" s="125">
        <f t="shared" si="45"/>
        <v>132011.83180000001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58920.77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12029.88</v>
      </c>
      <c r="N276" s="125">
        <f t="shared" si="42"/>
        <v>0</v>
      </c>
      <c r="O276" s="125">
        <f>Valores!$C$7*B276</f>
        <v>25293.5</v>
      </c>
      <c r="P276" s="125">
        <f>ROUND(IF(B276&lt;15,(Valores!$E$5*B276),Valores!$D$5),2)</f>
        <v>15250.78</v>
      </c>
      <c r="Q276" s="125">
        <v>0</v>
      </c>
      <c r="R276" s="125">
        <f>IF($F$4="NO",Valores!$C$49*B276,Valores!$C$49*B276/2)</f>
        <v>13323.200000000003</v>
      </c>
      <c r="S276" s="125">
        <f>Valores!$C$18*B276</f>
        <v>7955.2499999999991</v>
      </c>
      <c r="T276" s="125">
        <f t="shared" si="48"/>
        <v>7955.25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7698.25</v>
      </c>
      <c r="AA276" s="125">
        <f>IF((Valores!$C$28)*B276&gt;Valores!$F$28,Valores!$F$28,(Valores!$C$28)*B276)</f>
        <v>624.75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520.25</v>
      </c>
      <c r="AE276" s="192">
        <v>94</v>
      </c>
      <c r="AF276" s="125">
        <f>ROUND(AE276*Valores!$C$2,2)</f>
        <v>2804.33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11885.5</v>
      </c>
      <c r="AH276" s="125">
        <f t="shared" si="46"/>
        <v>156306.46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-17193.710599999999</v>
      </c>
      <c r="AO276" s="125">
        <f>AH276*-Valores!$C$72</f>
        <v>0</v>
      </c>
      <c r="AP276" s="125">
        <f>AH276*Valores!$C$73</f>
        <v>-7033.7906999999996</v>
      </c>
      <c r="AQ276" s="125">
        <f>Valores!$C$100</f>
        <v>-554.86</v>
      </c>
      <c r="AR276" s="125">
        <f>IF($F$5=0,Valores!$C$101,(Valores!$C$101+$F$5*(Valores!$C$101)))</f>
        <v>-385</v>
      </c>
      <c r="AS276" s="125">
        <f t="shared" si="47"/>
        <v>131139.0987</v>
      </c>
      <c r="AT276" s="125">
        <f t="shared" si="41"/>
        <v>-17193.710599999999</v>
      </c>
      <c r="AU276" s="125">
        <f>AH276*Valores!$C$74</f>
        <v>-4220.2744199999997</v>
      </c>
      <c r="AV276" s="125">
        <f>AH276*Valores!$C$75</f>
        <v>-468.91937999999999</v>
      </c>
      <c r="AW276" s="125">
        <f t="shared" si="45"/>
        <v>134423.55559999999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61277.599999999999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12511.08</v>
      </c>
      <c r="N277" s="125">
        <f t="shared" si="42"/>
        <v>0</v>
      </c>
      <c r="O277" s="125">
        <f>Valores!$C$7*B277</f>
        <v>26305.24</v>
      </c>
      <c r="P277" s="125">
        <f>ROUND(IF(B277&lt;15,(Valores!$E$5*B277),Valores!$D$5),2)</f>
        <v>15250.78</v>
      </c>
      <c r="Q277" s="125">
        <v>0</v>
      </c>
      <c r="R277" s="125">
        <f>IF($F$4="NO",Valores!$C$49*B277,Valores!$C$49*B277/2)</f>
        <v>13856.128000000002</v>
      </c>
      <c r="S277" s="125">
        <f>Valores!$C$18*B277</f>
        <v>8273.4599999999991</v>
      </c>
      <c r="T277" s="125">
        <f t="shared" si="48"/>
        <v>8273.4599999999991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8006.18</v>
      </c>
      <c r="AA277" s="125">
        <f>IF((Valores!$C$28)*B277&gt;Valores!$F$28,Valores!$F$28,(Valores!$C$28)*B277)</f>
        <v>649.74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541.05999999999995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12360.92</v>
      </c>
      <c r="AH277" s="125">
        <f t="shared" si="46"/>
        <v>159032.18799999999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-17493.540679999998</v>
      </c>
      <c r="AO277" s="125">
        <f>AH277*-Valores!$C$72</f>
        <v>0</v>
      </c>
      <c r="AP277" s="125">
        <f>AH277*Valores!$C$73</f>
        <v>-7156.4484599999996</v>
      </c>
      <c r="AQ277" s="125">
        <f>Valores!$C$100</f>
        <v>-554.86</v>
      </c>
      <c r="AR277" s="125">
        <f>IF($F$5=0,Valores!$C$101,(Valores!$C$101+$F$5*(Valores!$C$101)))</f>
        <v>-385</v>
      </c>
      <c r="AS277" s="125">
        <f t="shared" si="47"/>
        <v>133442.33885999999</v>
      </c>
      <c r="AT277" s="125">
        <f t="shared" si="41"/>
        <v>-17493.540679999998</v>
      </c>
      <c r="AU277" s="125">
        <f>AH277*Valores!$C$74</f>
        <v>-4293.8690759999999</v>
      </c>
      <c r="AV277" s="125">
        <f>AH277*Valores!$C$75</f>
        <v>-477.096564</v>
      </c>
      <c r="AW277" s="125">
        <f t="shared" si="45"/>
        <v>136767.68168000001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61277.599999999999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12511.08</v>
      </c>
      <c r="N278" s="125">
        <f t="shared" si="42"/>
        <v>0</v>
      </c>
      <c r="O278" s="125">
        <f>Valores!$C$7*B278</f>
        <v>26305.24</v>
      </c>
      <c r="P278" s="125">
        <f>ROUND(IF(B278&lt;15,(Valores!$E$5*B278),Valores!$D$5),2)</f>
        <v>15250.78</v>
      </c>
      <c r="Q278" s="125">
        <v>0</v>
      </c>
      <c r="R278" s="125">
        <f>IF($F$4="NO",Valores!$C$49*B278,Valores!$C$49*B278/2)</f>
        <v>13856.128000000002</v>
      </c>
      <c r="S278" s="125">
        <f>Valores!$C$18*B278</f>
        <v>8273.4599999999991</v>
      </c>
      <c r="T278" s="125">
        <f t="shared" si="48"/>
        <v>8273.4599999999991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8006.18</v>
      </c>
      <c r="AA278" s="125">
        <f>IF((Valores!$C$28)*B278&gt;Valores!$F$28,Valores!$F$28,(Valores!$C$28)*B278)</f>
        <v>649.74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541.05999999999995</v>
      </c>
      <c r="AE278" s="192">
        <v>94</v>
      </c>
      <c r="AF278" s="125">
        <f>ROUND(AE278*Valores!$C$2,2)</f>
        <v>2804.33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12360.92</v>
      </c>
      <c r="AH278" s="125">
        <f t="shared" si="46"/>
        <v>161836.51799999998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-17802.016979999997</v>
      </c>
      <c r="AO278" s="125">
        <f>AH278*-Valores!$C$72</f>
        <v>0</v>
      </c>
      <c r="AP278" s="125">
        <f>AH278*Valores!$C$73</f>
        <v>-7282.6433099999986</v>
      </c>
      <c r="AQ278" s="125">
        <f>Valores!$C$100</f>
        <v>-554.86</v>
      </c>
      <c r="AR278" s="125">
        <f>IF($F$5=0,Valores!$C$101,(Valores!$C$101+$F$5*(Valores!$C$101)))</f>
        <v>-385</v>
      </c>
      <c r="AS278" s="125">
        <f t="shared" si="47"/>
        <v>135811.99771</v>
      </c>
      <c r="AT278" s="125">
        <f t="shared" si="41"/>
        <v>-17802.016979999997</v>
      </c>
      <c r="AU278" s="125">
        <f>AH278*Valores!$C$74</f>
        <v>-4369.5859859999991</v>
      </c>
      <c r="AV278" s="125">
        <f>AH278*Valores!$C$75</f>
        <v>-485.50955399999998</v>
      </c>
      <c r="AW278" s="125">
        <f t="shared" si="45"/>
        <v>139179.40547999999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63634.43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12992.27</v>
      </c>
      <c r="N279" s="125">
        <f t="shared" si="42"/>
        <v>0</v>
      </c>
      <c r="O279" s="125">
        <f>Valores!$C$7*B279</f>
        <v>27316.98</v>
      </c>
      <c r="P279" s="125">
        <f>ROUND(IF(B279&lt;15,(Valores!$E$5*B279),Valores!$D$5),2)</f>
        <v>15250.78</v>
      </c>
      <c r="Q279" s="125">
        <v>0</v>
      </c>
      <c r="R279" s="125">
        <f>IF($F$4="NO",Valores!$C$49*B279,Valores!$C$49*B279/2)</f>
        <v>14389.056000000002</v>
      </c>
      <c r="S279" s="125">
        <f>Valores!$C$18*B279</f>
        <v>8591.67</v>
      </c>
      <c r="T279" s="125">
        <f t="shared" si="48"/>
        <v>8591.67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8314.11</v>
      </c>
      <c r="AA279" s="125">
        <f>IF((Valores!$C$28)*B279&gt;Valores!$F$28,Valores!$F$28,(Valores!$C$28)*B279)</f>
        <v>674.7299999999999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561.87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12836.34</v>
      </c>
      <c r="AH279" s="125">
        <f t="shared" si="46"/>
        <v>164562.23600000003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-18101.845960000002</v>
      </c>
      <c r="AO279" s="125">
        <f>AH279*-Valores!$C$72</f>
        <v>0</v>
      </c>
      <c r="AP279" s="125">
        <f>AH279*Valores!$C$73</f>
        <v>-7405.3006200000009</v>
      </c>
      <c r="AQ279" s="125">
        <f>Valores!$C$100</f>
        <v>-554.86</v>
      </c>
      <c r="AR279" s="125">
        <f>IF($F$5=0,Valores!$C$101,(Valores!$C$101+$F$5*(Valores!$C$101)))</f>
        <v>-385</v>
      </c>
      <c r="AS279" s="125">
        <f t="shared" si="47"/>
        <v>138115.22942000002</v>
      </c>
      <c r="AT279" s="125">
        <f t="shared" si="41"/>
        <v>-18101.845960000002</v>
      </c>
      <c r="AU279" s="125">
        <f>AH279*Valores!$C$74</f>
        <v>-4443.1803720000007</v>
      </c>
      <c r="AV279" s="125">
        <f>AH279*Valores!$C$75</f>
        <v>-493.68670800000012</v>
      </c>
      <c r="AW279" s="125">
        <f t="shared" si="45"/>
        <v>141523.52296000003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63634.43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12992.27</v>
      </c>
      <c r="N280" s="125">
        <f t="shared" si="42"/>
        <v>0</v>
      </c>
      <c r="O280" s="125">
        <f>Valores!$C$7*B280</f>
        <v>27316.98</v>
      </c>
      <c r="P280" s="125">
        <f>ROUND(IF(B280&lt;15,(Valores!$E$5*B280),Valores!$D$5),2)</f>
        <v>15250.78</v>
      </c>
      <c r="Q280" s="125">
        <v>0</v>
      </c>
      <c r="R280" s="125">
        <f>IF($F$4="NO",Valores!$C$49*B280,Valores!$C$49*B280/2)</f>
        <v>14389.056000000002</v>
      </c>
      <c r="S280" s="125">
        <f>Valores!$C$18*B280</f>
        <v>8591.67</v>
      </c>
      <c r="T280" s="125">
        <f t="shared" si="48"/>
        <v>8591.67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8314.11</v>
      </c>
      <c r="AA280" s="125">
        <f>IF((Valores!$C$28)*B280&gt;Valores!$F$28,Valores!$F$28,(Valores!$C$28)*B280)</f>
        <v>674.7299999999999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561.87</v>
      </c>
      <c r="AE280" s="192">
        <v>94</v>
      </c>
      <c r="AF280" s="125">
        <f>ROUND(AE280*Valores!$C$2,2)</f>
        <v>2804.33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12836.34</v>
      </c>
      <c r="AH280" s="125">
        <f t="shared" si="46"/>
        <v>167366.56600000002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-18410.322260000001</v>
      </c>
      <c r="AO280" s="125">
        <f>AH280*-Valores!$C$72</f>
        <v>0</v>
      </c>
      <c r="AP280" s="125">
        <f>AH280*Valores!$C$73</f>
        <v>-7531.4954700000008</v>
      </c>
      <c r="AQ280" s="125">
        <f>Valores!$C$100</f>
        <v>-554.86</v>
      </c>
      <c r="AR280" s="125">
        <f>IF($F$5=0,Valores!$C$101,(Valores!$C$101+$F$5*(Valores!$C$101)))</f>
        <v>-385</v>
      </c>
      <c r="AS280" s="125">
        <f t="shared" si="47"/>
        <v>140484.88827000002</v>
      </c>
      <c r="AT280" s="125">
        <f t="shared" si="41"/>
        <v>-18410.322260000001</v>
      </c>
      <c r="AU280" s="125">
        <f>AH280*Valores!$C$74</f>
        <v>-4518.8972820000008</v>
      </c>
      <c r="AV280" s="125">
        <f>AH280*Valores!$C$75</f>
        <v>-502.09969800000005</v>
      </c>
      <c r="AW280" s="125">
        <f t="shared" si="45"/>
        <v>143935.24676000001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65991.259999999995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13473.47</v>
      </c>
      <c r="N281" s="125">
        <f t="shared" si="42"/>
        <v>0</v>
      </c>
      <c r="O281" s="125">
        <f>Valores!$C$7*B281</f>
        <v>28328.720000000001</v>
      </c>
      <c r="P281" s="125">
        <f>ROUND(IF(B281&lt;15,(Valores!$E$5*B281),Valores!$D$5),2)</f>
        <v>15250.78</v>
      </c>
      <c r="Q281" s="125">
        <v>0</v>
      </c>
      <c r="R281" s="125">
        <f>IF($F$4="NO",Valores!$C$49*B281,Valores!$C$49*B281/2)</f>
        <v>14921.984000000004</v>
      </c>
      <c r="S281" s="125">
        <f>Valores!$C$18*B281</f>
        <v>8909.8799999999992</v>
      </c>
      <c r="T281" s="125">
        <f t="shared" si="48"/>
        <v>8909.8799999999992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8622.0400000000009</v>
      </c>
      <c r="AA281" s="125">
        <f>IF((Valores!$C$28)*B281&gt;Valores!$F$28,Valores!$F$28,(Valores!$C$28)*B281)</f>
        <v>699.71999999999991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582.67999999999995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13311.76</v>
      </c>
      <c r="AH281" s="125">
        <f t="shared" si="46"/>
        <v>170092.29400000002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-18710.152340000004</v>
      </c>
      <c r="AO281" s="125">
        <f>AH281*-Valores!$C$72</f>
        <v>0</v>
      </c>
      <c r="AP281" s="125">
        <f>AH281*Valores!$C$73</f>
        <v>-7654.1532300000008</v>
      </c>
      <c r="AQ281" s="125">
        <f>Valores!$C$100</f>
        <v>-554.86</v>
      </c>
      <c r="AR281" s="125">
        <f>IF($F$5=0,Valores!$C$101,(Valores!$C$101+$F$5*(Valores!$C$101)))</f>
        <v>-385</v>
      </c>
      <c r="AS281" s="125">
        <f t="shared" si="47"/>
        <v>142788.12843000001</v>
      </c>
      <c r="AT281" s="125">
        <f t="shared" si="41"/>
        <v>-18710.152340000004</v>
      </c>
      <c r="AU281" s="125">
        <f>AH281*Valores!$C$74</f>
        <v>-4592.491938000001</v>
      </c>
      <c r="AV281" s="125">
        <f>AH281*Valores!$C$75</f>
        <v>-510.27688200000006</v>
      </c>
      <c r="AW281" s="125">
        <f t="shared" si="45"/>
        <v>146279.37284000003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65991.259999999995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13473.47</v>
      </c>
      <c r="N282" s="125">
        <f t="shared" si="42"/>
        <v>0</v>
      </c>
      <c r="O282" s="125">
        <f>Valores!$C$7*B282</f>
        <v>28328.720000000001</v>
      </c>
      <c r="P282" s="125">
        <f>ROUND(IF(B282&lt;15,(Valores!$E$5*B282),Valores!$D$5),2)</f>
        <v>15250.78</v>
      </c>
      <c r="Q282" s="125">
        <v>0</v>
      </c>
      <c r="R282" s="125">
        <f>IF($F$4="NO",Valores!$C$49*B282,Valores!$C$49*B282/2)</f>
        <v>14921.984000000004</v>
      </c>
      <c r="S282" s="125">
        <f>Valores!$C$18*B282</f>
        <v>8909.8799999999992</v>
      </c>
      <c r="T282" s="125">
        <f t="shared" si="48"/>
        <v>8909.8799999999992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8622.0400000000009</v>
      </c>
      <c r="AA282" s="125">
        <f>IF((Valores!$C$28)*B282&gt;Valores!$F$28,Valores!$F$28,(Valores!$C$28)*B282)</f>
        <v>699.71999999999991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582.67999999999995</v>
      </c>
      <c r="AE282" s="192">
        <v>94</v>
      </c>
      <c r="AF282" s="125">
        <f>ROUND(AE282*Valores!$C$2,2)</f>
        <v>2804.33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13311.76</v>
      </c>
      <c r="AH282" s="125">
        <f t="shared" si="46"/>
        <v>172896.62400000001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-19018.628640000003</v>
      </c>
      <c r="AO282" s="125">
        <f>AH282*-Valores!$C$72</f>
        <v>0</v>
      </c>
      <c r="AP282" s="125">
        <f>AH282*Valores!$C$73</f>
        <v>-7780.3480799999998</v>
      </c>
      <c r="AQ282" s="125">
        <f>Valores!$C$100</f>
        <v>-554.86</v>
      </c>
      <c r="AR282" s="125">
        <f>IF($F$5=0,Valores!$C$101,(Valores!$C$101+$F$5*(Valores!$C$101)))</f>
        <v>-385</v>
      </c>
      <c r="AS282" s="125">
        <f t="shared" si="47"/>
        <v>145157.78728000002</v>
      </c>
      <c r="AT282" s="125">
        <f t="shared" si="41"/>
        <v>-19018.628640000003</v>
      </c>
      <c r="AU282" s="125">
        <f>AH282*Valores!$C$74</f>
        <v>-4668.2088480000002</v>
      </c>
      <c r="AV282" s="125">
        <f>AH282*Valores!$C$75</f>
        <v>-518.68987200000004</v>
      </c>
      <c r="AW282" s="125">
        <f t="shared" si="45"/>
        <v>148691.09664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68348.09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13954.66</v>
      </c>
      <c r="N283" s="125">
        <f t="shared" si="42"/>
        <v>0</v>
      </c>
      <c r="O283" s="125">
        <f>Valores!$C$7*B283</f>
        <v>29340.46</v>
      </c>
      <c r="P283" s="125">
        <f>ROUND(IF(B283&lt;15,(Valores!$E$5*B283),Valores!$D$5),2)</f>
        <v>15250.78</v>
      </c>
      <c r="Q283" s="125">
        <v>0</v>
      </c>
      <c r="R283" s="125">
        <f>IF($F$4="NO",Valores!$C$49*B283,Valores!$C$49*B283/2)</f>
        <v>15454.912000000004</v>
      </c>
      <c r="S283" s="125">
        <f>Valores!$C$18*B283</f>
        <v>9228.09</v>
      </c>
      <c r="T283" s="125">
        <f t="shared" si="48"/>
        <v>9228.09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8929.9699999999993</v>
      </c>
      <c r="AA283" s="125">
        <f>IF((Valores!$C$28)*B283&gt;Valores!$F$28,Valores!$F$28,(Valores!$C$28)*B283)</f>
        <v>724.70999999999992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603.49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13787.18</v>
      </c>
      <c r="AH283" s="125">
        <f t="shared" si="46"/>
        <v>175622.34199999998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-19318.457619999997</v>
      </c>
      <c r="AO283" s="125">
        <f>AH283*-Valores!$C$72</f>
        <v>0</v>
      </c>
      <c r="AP283" s="125">
        <f>AH283*Valores!$C$73</f>
        <v>-7903.0053899999984</v>
      </c>
      <c r="AQ283" s="125">
        <f>Valores!$C$100</f>
        <v>-554.86</v>
      </c>
      <c r="AR283" s="125">
        <f>IF($F$5=0,Valores!$C$101,(Valores!$C$101+$F$5*(Valores!$C$101)))</f>
        <v>-385</v>
      </c>
      <c r="AS283" s="125">
        <f t="shared" si="47"/>
        <v>147461.01898999998</v>
      </c>
      <c r="AT283" s="125">
        <f t="shared" si="41"/>
        <v>-19318.457619999997</v>
      </c>
      <c r="AU283" s="125">
        <f>AH283*Valores!$C$74</f>
        <v>-4741.8032339999991</v>
      </c>
      <c r="AV283" s="125">
        <f>AH283*Valores!$C$75</f>
        <v>-526.8670259999999</v>
      </c>
      <c r="AW283" s="125">
        <f t="shared" si="45"/>
        <v>151035.21411999999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68348.09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13954.66</v>
      </c>
      <c r="N284" s="125">
        <f t="shared" si="42"/>
        <v>0</v>
      </c>
      <c r="O284" s="125">
        <f>Valores!$C$7*B284</f>
        <v>29340.46</v>
      </c>
      <c r="P284" s="125">
        <f>ROUND(IF(B284&lt;15,(Valores!$E$5*B284),Valores!$D$5),2)</f>
        <v>15250.78</v>
      </c>
      <c r="Q284" s="125">
        <v>0</v>
      </c>
      <c r="R284" s="125">
        <f>IF($F$4="NO",Valores!$C$49*B284,Valores!$C$49*B284/2)</f>
        <v>15454.912000000004</v>
      </c>
      <c r="S284" s="125">
        <f>Valores!$C$18*B284</f>
        <v>9228.09</v>
      </c>
      <c r="T284" s="125">
        <f t="shared" si="48"/>
        <v>9228.09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8929.9699999999993</v>
      </c>
      <c r="AA284" s="125">
        <f>IF((Valores!$C$28)*B284&gt;Valores!$F$28,Valores!$F$28,(Valores!$C$28)*B284)</f>
        <v>724.70999999999992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603.49</v>
      </c>
      <c r="AE284" s="192">
        <v>94</v>
      </c>
      <c r="AF284" s="125">
        <f>ROUND(AE284*Valores!$C$2,2)</f>
        <v>2804.33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13787.18</v>
      </c>
      <c r="AH284" s="125">
        <f t="shared" si="46"/>
        <v>178426.67199999996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-19626.933919999996</v>
      </c>
      <c r="AO284" s="125">
        <f>AH284*-Valores!$C$72</f>
        <v>0</v>
      </c>
      <c r="AP284" s="125">
        <f>AH284*Valores!$C$73</f>
        <v>-8029.2002399999983</v>
      </c>
      <c r="AQ284" s="125">
        <f>Valores!$C$100</f>
        <v>-554.86</v>
      </c>
      <c r="AR284" s="125">
        <f>IF($F$5=0,Valores!$C$101,(Valores!$C$101+$F$5*(Valores!$C$101)))</f>
        <v>-385</v>
      </c>
      <c r="AS284" s="125">
        <f t="shared" si="47"/>
        <v>149830.67783999996</v>
      </c>
      <c r="AT284" s="125">
        <f t="shared" si="41"/>
        <v>-19626.933919999996</v>
      </c>
      <c r="AU284" s="125">
        <f>AH284*Valores!$C$74</f>
        <v>-4817.5201439999992</v>
      </c>
      <c r="AV284" s="125">
        <f>AH284*Valores!$C$75</f>
        <v>-535.28001599999993</v>
      </c>
      <c r="AW284" s="125">
        <f t="shared" si="45"/>
        <v>153446.93791999997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70704.92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14435.86</v>
      </c>
      <c r="N285" s="125">
        <f t="shared" si="42"/>
        <v>0</v>
      </c>
      <c r="O285" s="125">
        <f>Valores!$C$7*B285</f>
        <v>30352.2</v>
      </c>
      <c r="P285" s="125">
        <f>ROUND(IF(B285&lt;15,(Valores!$E$5*B285),Valores!$D$5),2)</f>
        <v>15250.78</v>
      </c>
      <c r="Q285" s="125">
        <v>0</v>
      </c>
      <c r="R285" s="125">
        <f>IF($F$4="NO",Valores!$C$49*B285,Valores!$C$49*B285/2)</f>
        <v>15987.840000000004</v>
      </c>
      <c r="S285" s="125">
        <f>Valores!$C$18*B285</f>
        <v>9546.2999999999993</v>
      </c>
      <c r="T285" s="125">
        <f t="shared" si="48"/>
        <v>9546.2999999999993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9237.9</v>
      </c>
      <c r="AA285" s="125">
        <f>IF((Valores!$C$28)*B285&gt;Valores!$F$28,Valores!$F$28,(Valores!$C$28)*B285)</f>
        <v>749.69999999999993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623.77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14262.56</v>
      </c>
      <c r="AH285" s="125">
        <f t="shared" si="46"/>
        <v>181151.83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-19926.701299999997</v>
      </c>
      <c r="AO285" s="125">
        <f>AH285*-Valores!$C$72</f>
        <v>0</v>
      </c>
      <c r="AP285" s="125">
        <f>AH285*Valores!$C$73</f>
        <v>-8151.8323499999988</v>
      </c>
      <c r="AQ285" s="125">
        <f>Valores!$C$100</f>
        <v>-554.86</v>
      </c>
      <c r="AR285" s="125">
        <f>IF($F$5=0,Valores!$C$101,(Valores!$C$101+$F$5*(Valores!$C$101)))</f>
        <v>-385</v>
      </c>
      <c r="AS285" s="125">
        <f t="shared" si="47"/>
        <v>152133.43634999997</v>
      </c>
      <c r="AT285" s="125">
        <f t="shared" si="41"/>
        <v>-19926.701299999997</v>
      </c>
      <c r="AU285" s="125">
        <f>AH285*Valores!$C$74</f>
        <v>-4891.0994099999998</v>
      </c>
      <c r="AV285" s="125">
        <f>AH285*Valores!$C$75</f>
        <v>-543.45548999999994</v>
      </c>
      <c r="AW285" s="125">
        <f t="shared" si="45"/>
        <v>155790.57379999998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70704.92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14435.86</v>
      </c>
      <c r="N286" s="125">
        <f t="shared" si="42"/>
        <v>0</v>
      </c>
      <c r="O286" s="125">
        <f>Valores!$C$7*B286</f>
        <v>30352.2</v>
      </c>
      <c r="P286" s="125">
        <f>ROUND(IF(B286&lt;15,(Valores!$E$5*B286),Valores!$D$5),2)</f>
        <v>15250.78</v>
      </c>
      <c r="Q286" s="125">
        <v>0</v>
      </c>
      <c r="R286" s="125">
        <f>IF($F$4="NO",Valores!$C$49*B286,Valores!$C$49*B286/2)</f>
        <v>15987.840000000004</v>
      </c>
      <c r="S286" s="125">
        <f>Valores!$C$18*B286</f>
        <v>9546.2999999999993</v>
      </c>
      <c r="T286" s="125">
        <f t="shared" si="48"/>
        <v>9546.2999999999993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9237.9</v>
      </c>
      <c r="AA286" s="125">
        <f>IF((Valores!$C$28)*B286&gt;Valores!$F$28,Valores!$F$28,(Valores!$C$28)*B286)</f>
        <v>749.69999999999993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623.77</v>
      </c>
      <c r="AE286" s="192">
        <v>94</v>
      </c>
      <c r="AF286" s="125">
        <f>ROUND(AE286*Valores!$C$2,2)</f>
        <v>2804.33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14262.56</v>
      </c>
      <c r="AH286" s="125">
        <f t="shared" si="46"/>
        <v>183956.15999999997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-20235.177599999999</v>
      </c>
      <c r="AO286" s="125">
        <f>AH286*-Valores!$C$72</f>
        <v>0</v>
      </c>
      <c r="AP286" s="125">
        <f>AH286*Valores!$C$73</f>
        <v>-8278.0271999999986</v>
      </c>
      <c r="AQ286" s="125">
        <f>Valores!$C$100</f>
        <v>-554.86</v>
      </c>
      <c r="AR286" s="125">
        <f>IF($F$5=0,Valores!$C$101,(Valores!$C$101+$F$5*(Valores!$C$101)))</f>
        <v>-385</v>
      </c>
      <c r="AS286" s="125">
        <f t="shared" si="47"/>
        <v>154503.09519999998</v>
      </c>
      <c r="AT286" s="125">
        <f t="shared" si="41"/>
        <v>-20235.177599999999</v>
      </c>
      <c r="AU286" s="125">
        <f>AH286*Valores!$C$74</f>
        <v>-4966.816319999999</v>
      </c>
      <c r="AV286" s="125">
        <f>AH286*Valores!$C$75</f>
        <v>-551.86847999999998</v>
      </c>
      <c r="AW286" s="125">
        <f t="shared" si="45"/>
        <v>158202.29759999999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73061.75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14917.05</v>
      </c>
      <c r="N287" s="125">
        <f t="shared" si="42"/>
        <v>0</v>
      </c>
      <c r="O287" s="125">
        <f>Valores!$C$7*B287</f>
        <v>31363.94</v>
      </c>
      <c r="P287" s="125">
        <f>ROUND(IF(B287&lt;15,(Valores!$E$5*B287),Valores!$D$5),2)</f>
        <v>15250.78</v>
      </c>
      <c r="Q287" s="125">
        <v>0</v>
      </c>
      <c r="R287" s="125">
        <f>IF($F$4="NO",Valores!$C$49*B287,Valores!$C$49*B287/2)</f>
        <v>16520.768000000004</v>
      </c>
      <c r="S287" s="125">
        <f>Valores!$C$18*B287</f>
        <v>9864.51</v>
      </c>
      <c r="T287" s="125">
        <f t="shared" si="48"/>
        <v>9864.51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9545.83</v>
      </c>
      <c r="AA287" s="125">
        <f>IF((Valores!$C$28)*B287&gt;Valores!$F$28,Valores!$F$28,(Valores!$C$28)*B287)</f>
        <v>774.68999999999994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623.77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14262.56</v>
      </c>
      <c r="AH287" s="125">
        <f t="shared" si="46"/>
        <v>186185.64800000002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-20480.421280000002</v>
      </c>
      <c r="AO287" s="125">
        <f>AH287*-Valores!$C$72</f>
        <v>0</v>
      </c>
      <c r="AP287" s="125">
        <f>AH287*Valores!$C$73</f>
        <v>-8378.3541600000008</v>
      </c>
      <c r="AQ287" s="125">
        <f>Valores!$C$100</f>
        <v>-554.86</v>
      </c>
      <c r="AR287" s="125">
        <f>IF($F$5=0,Valores!$C$101,(Valores!$C$101+$F$5*(Valores!$C$101)))</f>
        <v>-385</v>
      </c>
      <c r="AS287" s="125">
        <f t="shared" si="47"/>
        <v>156387.01256</v>
      </c>
      <c r="AT287" s="125">
        <f t="shared" si="41"/>
        <v>-20480.421280000002</v>
      </c>
      <c r="AU287" s="125">
        <f>AH287*Valores!$C$74</f>
        <v>-5027.0124960000003</v>
      </c>
      <c r="AV287" s="125">
        <f>AH287*Valores!$C$75</f>
        <v>-558.55694400000004</v>
      </c>
      <c r="AW287" s="125">
        <f t="shared" si="45"/>
        <v>160119.65728000001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73061.75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14917.05</v>
      </c>
      <c r="N288" s="125">
        <f t="shared" si="42"/>
        <v>0</v>
      </c>
      <c r="O288" s="125">
        <f>Valores!$C$7*B288</f>
        <v>31363.94</v>
      </c>
      <c r="P288" s="125">
        <f>ROUND(IF(B288&lt;15,(Valores!$E$5*B288),Valores!$D$5),2)</f>
        <v>15250.78</v>
      </c>
      <c r="Q288" s="125">
        <v>0</v>
      </c>
      <c r="R288" s="125">
        <f>IF($F$4="NO",Valores!$C$49*B288,Valores!$C$49*B288/2)</f>
        <v>16520.768000000004</v>
      </c>
      <c r="S288" s="125">
        <f>Valores!$C$18*B288</f>
        <v>9864.51</v>
      </c>
      <c r="T288" s="125">
        <f t="shared" si="48"/>
        <v>9864.51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9545.83</v>
      </c>
      <c r="AA288" s="125">
        <f>IF((Valores!$C$28)*B288&gt;Valores!$F$28,Valores!$F$28,(Valores!$C$28)*B288)</f>
        <v>774.68999999999994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623.77</v>
      </c>
      <c r="AE288" s="192">
        <v>94</v>
      </c>
      <c r="AF288" s="125">
        <f>ROUND(AE288*Valores!$C$2,2)</f>
        <v>2804.33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14262.56</v>
      </c>
      <c r="AH288" s="125">
        <f t="shared" si="46"/>
        <v>188989.978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-20788.897580000001</v>
      </c>
      <c r="AO288" s="125">
        <f>AH288*-Valores!$C$72</f>
        <v>0</v>
      </c>
      <c r="AP288" s="125">
        <f>AH288*Valores!$C$73</f>
        <v>-8504.5490100000006</v>
      </c>
      <c r="AQ288" s="125">
        <f>Valores!$C$100</f>
        <v>-554.86</v>
      </c>
      <c r="AR288" s="125">
        <f>IF($F$5=0,Valores!$C$101,(Valores!$C$101+$F$5*(Valores!$C$101)))</f>
        <v>-385</v>
      </c>
      <c r="AS288" s="125">
        <f t="shared" si="47"/>
        <v>158756.67141000001</v>
      </c>
      <c r="AT288" s="125">
        <f t="shared" si="41"/>
        <v>-20788.897580000001</v>
      </c>
      <c r="AU288" s="125">
        <f>AH288*Valores!$C$74</f>
        <v>-5102.7294060000004</v>
      </c>
      <c r="AV288" s="125">
        <f>AH288*Valores!$C$75</f>
        <v>-566.96993399999997</v>
      </c>
      <c r="AW288" s="125">
        <f t="shared" si="45"/>
        <v>162531.38107999999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75418.58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15398.25</v>
      </c>
      <c r="N289" s="125">
        <f t="shared" si="42"/>
        <v>0</v>
      </c>
      <c r="O289" s="125">
        <f>Valores!$C$7*B289</f>
        <v>32375.68</v>
      </c>
      <c r="P289" s="125">
        <f>ROUND(IF(B289&lt;15,(Valores!$E$5*B289),Valores!$D$5),2)</f>
        <v>15250.78</v>
      </c>
      <c r="Q289" s="125">
        <v>0</v>
      </c>
      <c r="R289" s="125">
        <f>IF($F$4="NO",Valores!$C$49*B289,Valores!$C$49*B289/2)</f>
        <v>17053.696000000004</v>
      </c>
      <c r="S289" s="125">
        <f>Valores!$C$18*B289</f>
        <v>10182.719999999999</v>
      </c>
      <c r="T289" s="125">
        <f t="shared" si="48"/>
        <v>10182.719999999999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9853.76</v>
      </c>
      <c r="AA289" s="125">
        <f>IF((Valores!$C$28)*B289&gt;Valores!$F$28,Valores!$F$28,(Valores!$C$28)*B289)</f>
        <v>799.68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623.77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14262.56</v>
      </c>
      <c r="AH289" s="125">
        <f t="shared" si="46"/>
        <v>191219.476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-21034.142359999998</v>
      </c>
      <c r="AO289" s="125">
        <f>AH289*-Valores!$C$72</f>
        <v>0</v>
      </c>
      <c r="AP289" s="125">
        <f>AH289*Valores!$C$73</f>
        <v>-8604.8764199999987</v>
      </c>
      <c r="AQ289" s="125">
        <f>Valores!$C$100</f>
        <v>-554.86</v>
      </c>
      <c r="AR289" s="125">
        <f>IF($F$5=0,Valores!$C$101,(Valores!$C$101+$F$5*(Valores!$C$101)))</f>
        <v>-385</v>
      </c>
      <c r="AS289" s="125">
        <f t="shared" si="47"/>
        <v>160640.59722</v>
      </c>
      <c r="AT289" s="125">
        <f t="shared" si="41"/>
        <v>-21034.142359999998</v>
      </c>
      <c r="AU289" s="125">
        <f>AH289*Valores!$C$74</f>
        <v>-5162.9258519999994</v>
      </c>
      <c r="AV289" s="125">
        <f>AH289*Valores!$C$75</f>
        <v>-573.65842799999996</v>
      </c>
      <c r="AW289" s="125">
        <f t="shared" si="45"/>
        <v>164448.74935999999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75418.58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15398.25</v>
      </c>
      <c r="N290" s="125">
        <f t="shared" si="42"/>
        <v>0</v>
      </c>
      <c r="O290" s="125">
        <f>Valores!$C$7*B290</f>
        <v>32375.68</v>
      </c>
      <c r="P290" s="125">
        <f>ROUND(IF(B290&lt;15,(Valores!$E$5*B290),Valores!$D$5),2)</f>
        <v>15250.78</v>
      </c>
      <c r="Q290" s="125">
        <v>0</v>
      </c>
      <c r="R290" s="125">
        <f>IF($F$4="NO",Valores!$C$49*B290,Valores!$C$49*B290/2)</f>
        <v>17053.696000000004</v>
      </c>
      <c r="S290" s="125">
        <f>Valores!$C$18*B290</f>
        <v>10182.719999999999</v>
      </c>
      <c r="T290" s="125">
        <f t="shared" si="48"/>
        <v>10182.719999999999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9853.76</v>
      </c>
      <c r="AA290" s="125">
        <f>IF((Valores!$C$28)*B290&gt;Valores!$F$28,Valores!$F$28,(Valores!$C$28)*B290)</f>
        <v>799.68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623.77</v>
      </c>
      <c r="AE290" s="192">
        <v>94</v>
      </c>
      <c r="AF290" s="125">
        <f>ROUND(AE290*Valores!$C$2,2)</f>
        <v>2804.33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14262.56</v>
      </c>
      <c r="AH290" s="125">
        <f t="shared" si="46"/>
        <v>194023.80599999998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-21342.618659999996</v>
      </c>
      <c r="AO290" s="125">
        <f>AH290*-Valores!$C$72</f>
        <v>0</v>
      </c>
      <c r="AP290" s="125">
        <f>AH290*Valores!$C$73</f>
        <v>-8731.0712699999985</v>
      </c>
      <c r="AQ290" s="125">
        <f>Valores!$C$100</f>
        <v>-554.86</v>
      </c>
      <c r="AR290" s="125">
        <f>IF($F$5=0,Valores!$C$101,(Valores!$C$101+$F$5*(Valores!$C$101)))</f>
        <v>-385</v>
      </c>
      <c r="AS290" s="125">
        <f t="shared" si="47"/>
        <v>163010.25607</v>
      </c>
      <c r="AT290" s="125">
        <f t="shared" si="41"/>
        <v>-21342.618659999996</v>
      </c>
      <c r="AU290" s="125">
        <f>AH290*Valores!$C$74</f>
        <v>-5238.6427619999995</v>
      </c>
      <c r="AV290" s="125">
        <f>AH290*Valores!$C$75</f>
        <v>-582.07141799999999</v>
      </c>
      <c r="AW290" s="125">
        <f t="shared" si="45"/>
        <v>166860.47315999999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77775.41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15879.44</v>
      </c>
      <c r="N291" s="125">
        <f t="shared" si="42"/>
        <v>0</v>
      </c>
      <c r="O291" s="125">
        <f>Valores!$C$7*B291</f>
        <v>33387.42</v>
      </c>
      <c r="P291" s="125">
        <f>ROUND(IF(B291&lt;15,(Valores!$E$5*B291),Valores!$D$5),2)</f>
        <v>15250.78</v>
      </c>
      <c r="Q291" s="125">
        <v>0</v>
      </c>
      <c r="R291" s="125">
        <f>IF($F$4="NO",Valores!$C$49*B291,Valores!$C$49*B291/2)</f>
        <v>17586.624000000003</v>
      </c>
      <c r="S291" s="125">
        <f>Valores!$C$18*B291</f>
        <v>10500.929999999998</v>
      </c>
      <c r="T291" s="125">
        <f t="shared" si="48"/>
        <v>10500.93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10161.69</v>
      </c>
      <c r="AA291" s="125">
        <f>IF((Valores!$C$28)*B291&gt;Valores!$F$28,Valores!$F$28,(Valores!$C$28)*B291)</f>
        <v>824.67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623.77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14262.56</v>
      </c>
      <c r="AH291" s="125">
        <f t="shared" si="46"/>
        <v>196253.29400000002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-21587.862340000003</v>
      </c>
      <c r="AO291" s="125">
        <f>AH291*-Valores!$C$72</f>
        <v>0</v>
      </c>
      <c r="AP291" s="125">
        <f>AH291*Valores!$C$73</f>
        <v>-8831.3982300000007</v>
      </c>
      <c r="AQ291" s="125">
        <f>Valores!$C$100</f>
        <v>-554.86</v>
      </c>
      <c r="AR291" s="125">
        <f>IF($F$5=0,Valores!$C$101,(Valores!$C$101+$F$5*(Valores!$C$101)))</f>
        <v>-385</v>
      </c>
      <c r="AS291" s="125">
        <f t="shared" si="47"/>
        <v>164894.17343000002</v>
      </c>
      <c r="AT291" s="125">
        <f t="shared" si="41"/>
        <v>-21587.862340000003</v>
      </c>
      <c r="AU291" s="125">
        <f>AH291*Valores!$C$74</f>
        <v>-5298.8389380000008</v>
      </c>
      <c r="AV291" s="125">
        <f>AH291*Valores!$C$75</f>
        <v>-588.75988200000006</v>
      </c>
      <c r="AW291" s="125">
        <f t="shared" si="45"/>
        <v>168777.83284000002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77775.41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15879.44</v>
      </c>
      <c r="N292" s="125">
        <f t="shared" si="42"/>
        <v>0</v>
      </c>
      <c r="O292" s="125">
        <f>Valores!$C$7*B292</f>
        <v>33387.42</v>
      </c>
      <c r="P292" s="125">
        <f>ROUND(IF(B292&lt;15,(Valores!$E$5*B292),Valores!$D$5),2)</f>
        <v>15250.78</v>
      </c>
      <c r="Q292" s="125">
        <v>0</v>
      </c>
      <c r="R292" s="125">
        <f>IF($F$4="NO",Valores!$C$49*B292,Valores!$C$49*B292/2)</f>
        <v>17586.624000000003</v>
      </c>
      <c r="S292" s="125">
        <f>Valores!$C$18*B292</f>
        <v>10500.929999999998</v>
      </c>
      <c r="T292" s="125">
        <f t="shared" si="48"/>
        <v>10500.93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10161.69</v>
      </c>
      <c r="AA292" s="125">
        <f>IF((Valores!$C$28)*B292&gt;Valores!$F$28,Valores!$F$28,(Valores!$C$28)*B292)</f>
        <v>824.67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623.77</v>
      </c>
      <c r="AE292" s="192">
        <v>94</v>
      </c>
      <c r="AF292" s="125">
        <f>ROUND(AE292*Valores!$C$2,2)</f>
        <v>2804.33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14262.56</v>
      </c>
      <c r="AH292" s="125">
        <f t="shared" si="46"/>
        <v>199057.62400000001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-21896.338640000002</v>
      </c>
      <c r="AO292" s="125">
        <f>AH292*-Valores!$C$72</f>
        <v>0</v>
      </c>
      <c r="AP292" s="125">
        <f>AH292*Valores!$C$73</f>
        <v>-8957.5930800000006</v>
      </c>
      <c r="AQ292" s="125">
        <f>Valores!$C$100</f>
        <v>-554.86</v>
      </c>
      <c r="AR292" s="125">
        <f>IF($F$5=0,Valores!$C$101,(Valores!$C$101+$F$5*(Valores!$C$101)))</f>
        <v>-385</v>
      </c>
      <c r="AS292" s="125">
        <f t="shared" si="47"/>
        <v>167263.83228</v>
      </c>
      <c r="AT292" s="125">
        <f t="shared" si="41"/>
        <v>-21896.338640000002</v>
      </c>
      <c r="AU292" s="125">
        <f>AH292*Valores!$C$74</f>
        <v>-5374.555848</v>
      </c>
      <c r="AV292" s="125">
        <f>AH292*Valores!$C$75</f>
        <v>-597.1728720000001</v>
      </c>
      <c r="AW292" s="125">
        <f t="shared" si="45"/>
        <v>171189.55664000002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80132.240000000005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16360.64</v>
      </c>
      <c r="N293" s="125">
        <f t="shared" si="42"/>
        <v>0</v>
      </c>
      <c r="O293" s="125">
        <f>Valores!$C$7*B293</f>
        <v>34399.160000000003</v>
      </c>
      <c r="P293" s="125">
        <f>ROUND(IF(B293&lt;15,(Valores!$E$5*B293),Valores!$D$5),2)</f>
        <v>15250.78</v>
      </c>
      <c r="Q293" s="125">
        <v>0</v>
      </c>
      <c r="R293" s="125">
        <f>IF($F$4="NO",Valores!$C$49*B293,Valores!$C$49*B293/2)</f>
        <v>18119.552000000003</v>
      </c>
      <c r="S293" s="125">
        <f>Valores!$C$18*B293</f>
        <v>10819.14</v>
      </c>
      <c r="T293" s="125">
        <f t="shared" si="48"/>
        <v>10819.14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10469.620000000001</v>
      </c>
      <c r="AA293" s="125">
        <f>IF((Valores!$C$28)*B293&gt;Valores!$F$28,Valores!$F$28,(Valores!$C$28)*B293)</f>
        <v>849.66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623.77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14262.56</v>
      </c>
      <c r="AH293" s="125">
        <f t="shared" si="46"/>
        <v>201287.12199999997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-22141.583419999999</v>
      </c>
      <c r="AO293" s="125">
        <f>AH293*-Valores!$C$72</f>
        <v>0</v>
      </c>
      <c r="AP293" s="125">
        <f>AH293*Valores!$C$73</f>
        <v>-9057.9204899999986</v>
      </c>
      <c r="AQ293" s="125">
        <f>Valores!$C$100</f>
        <v>-554.86</v>
      </c>
      <c r="AR293" s="125">
        <f>IF($F$5=0,Valores!$C$101,(Valores!$C$101+$F$5*(Valores!$C$101)))</f>
        <v>-385</v>
      </c>
      <c r="AS293" s="125">
        <f t="shared" si="47"/>
        <v>169147.75808999996</v>
      </c>
      <c r="AT293" s="125">
        <f t="shared" si="41"/>
        <v>-22141.583419999999</v>
      </c>
      <c r="AU293" s="125">
        <f>AH293*Valores!$C$74</f>
        <v>-5434.752293999999</v>
      </c>
      <c r="AV293" s="125">
        <f>AH293*Valores!$C$75</f>
        <v>-603.86136599999998</v>
      </c>
      <c r="AW293" s="125">
        <f t="shared" si="45"/>
        <v>173106.92491999996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80132.240000000005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16360.64</v>
      </c>
      <c r="N294" s="125">
        <f t="shared" si="42"/>
        <v>0</v>
      </c>
      <c r="O294" s="125">
        <f>Valores!$C$7*B294</f>
        <v>34399.160000000003</v>
      </c>
      <c r="P294" s="125">
        <f>ROUND(IF(B294&lt;15,(Valores!$E$5*B294),Valores!$D$5),2)</f>
        <v>15250.78</v>
      </c>
      <c r="Q294" s="125">
        <v>0</v>
      </c>
      <c r="R294" s="125">
        <f>IF($F$4="NO",Valores!$C$49*B294,Valores!$C$49*B294/2)</f>
        <v>18119.552000000003</v>
      </c>
      <c r="S294" s="125">
        <f>Valores!$C$18*B294</f>
        <v>10819.14</v>
      </c>
      <c r="T294" s="125">
        <f t="shared" si="48"/>
        <v>10819.14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10469.620000000001</v>
      </c>
      <c r="AA294" s="125">
        <f>IF((Valores!$C$28)*B294&gt;Valores!$F$28,Valores!$F$28,(Valores!$C$28)*B294)</f>
        <v>849.66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623.77</v>
      </c>
      <c r="AE294" s="192">
        <v>94</v>
      </c>
      <c r="AF294" s="125">
        <f>ROUND(AE294*Valores!$C$2,2)</f>
        <v>2804.33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14262.56</v>
      </c>
      <c r="AH294" s="125">
        <f t="shared" si="46"/>
        <v>204091.45199999996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-22450.059719999997</v>
      </c>
      <c r="AO294" s="125">
        <f>AH294*-Valores!$C$72</f>
        <v>0</v>
      </c>
      <c r="AP294" s="125">
        <f>AH294*Valores!$C$73</f>
        <v>-9184.1153399999985</v>
      </c>
      <c r="AQ294" s="125">
        <f>Valores!$C$100</f>
        <v>-554.86</v>
      </c>
      <c r="AR294" s="125">
        <f>IF($F$5=0,Valores!$C$101,(Valores!$C$101+$F$5*(Valores!$C$101)))</f>
        <v>-385</v>
      </c>
      <c r="AS294" s="125">
        <f t="shared" si="47"/>
        <v>171517.41693999997</v>
      </c>
      <c r="AT294" s="125">
        <f t="shared" si="41"/>
        <v>-22450.059719999997</v>
      </c>
      <c r="AU294" s="125">
        <f>AH294*Valores!$C$74</f>
        <v>-5510.4692039999991</v>
      </c>
      <c r="AV294" s="125">
        <f>AH294*Valores!$C$75</f>
        <v>-612.2743559999999</v>
      </c>
      <c r="AW294" s="125">
        <f t="shared" si="45"/>
        <v>175518.64871999997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82489.070000000007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16841.84</v>
      </c>
      <c r="N295" s="125">
        <f t="shared" si="42"/>
        <v>0</v>
      </c>
      <c r="O295" s="125">
        <f>Valores!$C$7*B295</f>
        <v>35410.9</v>
      </c>
      <c r="P295" s="125">
        <f>ROUND(IF(B295&lt;15,(Valores!$E$5*B295),Valores!$D$5),2)</f>
        <v>15250.78</v>
      </c>
      <c r="Q295" s="125">
        <v>0</v>
      </c>
      <c r="R295" s="125">
        <f>IF($F$4="NO",Valores!$C$49*B295,Valores!$C$49*B295/2)</f>
        <v>18652.480000000003</v>
      </c>
      <c r="S295" s="125">
        <f>Valores!$C$18*B295</f>
        <v>11137.349999999999</v>
      </c>
      <c r="T295" s="125">
        <f t="shared" si="48"/>
        <v>11137.35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10777.550000000001</v>
      </c>
      <c r="AA295" s="125">
        <f>IF((Valores!$C$28)*B295&gt;Valores!$F$28,Valores!$F$28,(Valores!$C$28)*B295)</f>
        <v>874.65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623.77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14262.56</v>
      </c>
      <c r="AH295" s="125">
        <f t="shared" si="46"/>
        <v>206320.94999999998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-22695.304499999998</v>
      </c>
      <c r="AO295" s="125">
        <f>AH295*-Valores!$C$72</f>
        <v>0</v>
      </c>
      <c r="AP295" s="125">
        <f>AH295*Valores!$C$73</f>
        <v>-9284.4427499999983</v>
      </c>
      <c r="AQ295" s="125">
        <f>Valores!$C$100</f>
        <v>-554.86</v>
      </c>
      <c r="AR295" s="125">
        <f>IF($F$5=0,Valores!$C$101,(Valores!$C$101+$F$5*(Valores!$C$101)))</f>
        <v>-385</v>
      </c>
      <c r="AS295" s="125">
        <f t="shared" si="47"/>
        <v>173401.34274999998</v>
      </c>
      <c r="AT295" s="125">
        <f t="shared" si="41"/>
        <v>-22695.304499999998</v>
      </c>
      <c r="AU295" s="125">
        <f>AH295*Valores!$C$74</f>
        <v>-5570.6656499999999</v>
      </c>
      <c r="AV295" s="125">
        <f>AH295*Valores!$C$75</f>
        <v>-618.96285</v>
      </c>
      <c r="AW295" s="125">
        <f t="shared" si="45"/>
        <v>177436.01699999999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82489.070000000007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16841.84</v>
      </c>
      <c r="N296" s="125">
        <f t="shared" si="42"/>
        <v>0</v>
      </c>
      <c r="O296" s="125">
        <f>Valores!$C$7*B296</f>
        <v>35410.9</v>
      </c>
      <c r="P296" s="125">
        <f>ROUND(IF(B296&lt;15,(Valores!$E$5*B296),Valores!$D$5),2)</f>
        <v>15250.78</v>
      </c>
      <c r="Q296" s="125">
        <v>0</v>
      </c>
      <c r="R296" s="125">
        <f>IF($F$4="NO",Valores!$C$49*B296,Valores!$C$49*B296/2)</f>
        <v>18652.480000000003</v>
      </c>
      <c r="S296" s="125">
        <f>Valores!$C$18*B296</f>
        <v>11137.349999999999</v>
      </c>
      <c r="T296" s="125">
        <f t="shared" si="48"/>
        <v>11137.35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10777.550000000001</v>
      </c>
      <c r="AA296" s="125">
        <f>IF((Valores!$C$28)*B296&gt;Valores!$F$28,Valores!$F$28,(Valores!$C$28)*B296)</f>
        <v>874.65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623.77</v>
      </c>
      <c r="AE296" s="192">
        <v>94</v>
      </c>
      <c r="AF296" s="125">
        <f>ROUND(AE296*Valores!$C$2,2)</f>
        <v>2804.33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14262.56</v>
      </c>
      <c r="AH296" s="125">
        <f t="shared" si="46"/>
        <v>209125.27999999997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-23003.780799999997</v>
      </c>
      <c r="AO296" s="125">
        <f>AH296*-Valores!$C$72</f>
        <v>0</v>
      </c>
      <c r="AP296" s="125">
        <f>AH296*Valores!$C$73</f>
        <v>-9410.6375999999982</v>
      </c>
      <c r="AQ296" s="125">
        <f>Valores!$C$100</f>
        <v>-554.86</v>
      </c>
      <c r="AR296" s="125">
        <f>IF($F$5=0,Valores!$C$101,(Valores!$C$101+$F$5*(Valores!$C$101)))</f>
        <v>-385</v>
      </c>
      <c r="AS296" s="125">
        <f t="shared" si="47"/>
        <v>175771.00159999996</v>
      </c>
      <c r="AT296" s="125">
        <f t="shared" si="41"/>
        <v>-23003.780799999997</v>
      </c>
      <c r="AU296" s="125">
        <f>AH296*Valores!$C$74</f>
        <v>-5646.3825599999991</v>
      </c>
      <c r="AV296" s="125">
        <f>AH296*Valores!$C$75</f>
        <v>-627.37583999999993</v>
      </c>
      <c r="AW296" s="125">
        <f t="shared" si="45"/>
        <v>179847.74079999997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84845.91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17323.03</v>
      </c>
      <c r="N297" s="125">
        <f t="shared" si="42"/>
        <v>0</v>
      </c>
      <c r="O297" s="125">
        <f>Valores!$C$7*B297</f>
        <v>36422.639999999999</v>
      </c>
      <c r="P297" s="125">
        <f>ROUND(IF(B297&lt;15,(Valores!$E$5*B297),Valores!$D$5),2)</f>
        <v>15250.78</v>
      </c>
      <c r="Q297" s="125">
        <v>0</v>
      </c>
      <c r="R297" s="125">
        <f>IF($F$4="NO",Valores!$C$49*B297,Valores!$C$49*B297/2)</f>
        <v>19185.408000000003</v>
      </c>
      <c r="S297" s="125">
        <f>Valores!$C$18*B297</f>
        <v>11455.56</v>
      </c>
      <c r="T297" s="125">
        <f t="shared" si="48"/>
        <v>11455.56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11085.48</v>
      </c>
      <c r="AA297" s="125">
        <f>IF((Valores!$C$28)*B297&gt;Valores!$F$28,Valores!$F$28,(Valores!$C$28)*B297)</f>
        <v>899.64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623.77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14262.56</v>
      </c>
      <c r="AH297" s="125">
        <f t="shared" si="46"/>
        <v>211354.77800000002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-23249.025580000001</v>
      </c>
      <c r="AO297" s="125">
        <f>AH297*-Valores!$C$72</f>
        <v>0</v>
      </c>
      <c r="AP297" s="125">
        <f>AH297*Valores!$C$73</f>
        <v>-9510.9650099999999</v>
      </c>
      <c r="AQ297" s="125">
        <f>Valores!$C$100</f>
        <v>-554.86</v>
      </c>
      <c r="AR297" s="125">
        <f>IF($F$5=0,Valores!$C$101,(Valores!$C$101+$F$5*(Valores!$C$101)))</f>
        <v>-385</v>
      </c>
      <c r="AS297" s="125">
        <f t="shared" si="47"/>
        <v>177654.92741</v>
      </c>
      <c r="AT297" s="125">
        <f t="shared" si="41"/>
        <v>-23249.025580000001</v>
      </c>
      <c r="AU297" s="125">
        <f>AH297*Valores!$C$74</f>
        <v>-5706.5790060000008</v>
      </c>
      <c r="AV297" s="125">
        <f>AH297*Valores!$C$75</f>
        <v>-634.06433400000003</v>
      </c>
      <c r="AW297" s="125">
        <f t="shared" si="45"/>
        <v>181765.10908000002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84845.91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17323.03</v>
      </c>
      <c r="N298" s="125">
        <f t="shared" si="42"/>
        <v>0</v>
      </c>
      <c r="O298" s="125">
        <f>Valores!$C$7*B298</f>
        <v>36422.639999999999</v>
      </c>
      <c r="P298" s="125">
        <f>ROUND(IF(B298&lt;15,(Valores!$E$5*B298),Valores!$D$5),2)</f>
        <v>15250.78</v>
      </c>
      <c r="Q298" s="125">
        <v>0</v>
      </c>
      <c r="R298" s="125">
        <f>IF($F$4="NO",Valores!$C$49*B298,Valores!$C$49*B298/2)</f>
        <v>19185.408000000003</v>
      </c>
      <c r="S298" s="125">
        <f>Valores!$C$18*B298</f>
        <v>11455.56</v>
      </c>
      <c r="T298" s="125">
        <f t="shared" si="48"/>
        <v>11455.56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11085.48</v>
      </c>
      <c r="AA298" s="125">
        <f>IF((Valores!$C$28)*B298&gt;Valores!$F$28,Valores!$F$28,(Valores!$C$28)*B298)</f>
        <v>899.64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623.77</v>
      </c>
      <c r="AE298" s="192">
        <v>94</v>
      </c>
      <c r="AF298" s="125">
        <f>ROUND(AE298*Valores!$C$2,2)</f>
        <v>2804.33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14262.56</v>
      </c>
      <c r="AH298" s="125">
        <f t="shared" si="46"/>
        <v>214159.10800000001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-23557.50188</v>
      </c>
      <c r="AO298" s="125">
        <f>AH298*-Valores!$C$72</f>
        <v>0</v>
      </c>
      <c r="AP298" s="125">
        <f>AH298*Valores!$C$73</f>
        <v>-9637.1598599999998</v>
      </c>
      <c r="AQ298" s="125">
        <f>Valores!$C$100</f>
        <v>-554.86</v>
      </c>
      <c r="AR298" s="125">
        <f>IF($F$5=0,Valores!$C$101,(Valores!$C$101+$F$5*(Valores!$C$101)))</f>
        <v>-385</v>
      </c>
      <c r="AS298" s="125">
        <f t="shared" si="47"/>
        <v>180024.58626000001</v>
      </c>
      <c r="AT298" s="125">
        <f t="shared" si="41"/>
        <v>-23557.50188</v>
      </c>
      <c r="AU298" s="125">
        <f>AH298*Valores!$C$74</f>
        <v>-5782.295916</v>
      </c>
      <c r="AV298" s="125">
        <f>AH298*Valores!$C$75</f>
        <v>-642.47732400000007</v>
      </c>
      <c r="AW298" s="125">
        <f t="shared" si="45"/>
        <v>184176.83288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2356.83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481.2</v>
      </c>
      <c r="N299" s="125">
        <f t="shared" si="42"/>
        <v>0</v>
      </c>
      <c r="O299" s="125">
        <f>Valores!$C$7*B299</f>
        <v>1011.74</v>
      </c>
      <c r="P299" s="125">
        <f>ROUND(IF(B299&lt;15,(Valores!$E$5*B299),Valores!$D$5),2)</f>
        <v>1016.72</v>
      </c>
      <c r="Q299" s="125">
        <v>0</v>
      </c>
      <c r="R299" s="125">
        <f>IF($F$4="NO",Valores!$C$49*B299,Valores!$C$49*B299/2)</f>
        <v>532.92800000000011</v>
      </c>
      <c r="S299" s="125">
        <f>Valores!$C$18*B299</f>
        <v>318.20999999999998</v>
      </c>
      <c r="T299" s="125">
        <f t="shared" si="48"/>
        <v>318.20999999999998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307.93</v>
      </c>
      <c r="AA299" s="125">
        <f>IF((Valores!$C$28)*B299&gt;Valores!$F$28,Valores!$F$28,(Valores!$C$28)*B299)</f>
        <v>24.99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20.81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475.42</v>
      </c>
      <c r="AH299" s="125">
        <f t="shared" si="46"/>
        <v>6546.7780000000002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-720.14558</v>
      </c>
      <c r="AO299" s="125">
        <f>AH299*-Valores!$C$72</f>
        <v>0</v>
      </c>
      <c r="AP299" s="125">
        <f>AH299*Valores!$C$73</f>
        <v>-294.60500999999999</v>
      </c>
      <c r="AQ299" s="125">
        <f>Valores!$C$100</f>
        <v>-554.86</v>
      </c>
      <c r="AR299" s="125">
        <f>IF($F$5=0,Valores!$C$101,(Valores!$C$101+$F$5*(Valores!$C$101)))</f>
        <v>-385</v>
      </c>
      <c r="AS299" s="125">
        <f t="shared" si="47"/>
        <v>4592.16741</v>
      </c>
      <c r="AT299" s="125">
        <f t="shared" si="41"/>
        <v>-720.14558</v>
      </c>
      <c r="AU299" s="125">
        <f>AH299*Valores!$C$74</f>
        <v>-176.76300600000002</v>
      </c>
      <c r="AV299" s="125">
        <f>AH299*Valores!$C$75</f>
        <v>-19.640334000000003</v>
      </c>
      <c r="AW299" s="125">
        <f t="shared" si="45"/>
        <v>5630.2290800000001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7249.49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2033.44</v>
      </c>
      <c r="Q300" s="125">
        <v>0</v>
      </c>
      <c r="R300" s="125">
        <f>IF($F$4="NO",Valores!C50,Valores!C50/2)</f>
        <v>792.33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695.07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718</v>
      </c>
      <c r="AH300" s="125">
        <f t="shared" si="46"/>
        <v>11488.33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-1263.7163</v>
      </c>
      <c r="AO300" s="125">
        <f>AH300*-Valores!$C$72</f>
        <v>0</v>
      </c>
      <c r="AP300" s="125">
        <f>AH300*Valores!$C$73</f>
        <v>-516.97484999999995</v>
      </c>
      <c r="AQ300" s="125">
        <f>Valores!$C$100</f>
        <v>-554.86</v>
      </c>
      <c r="AR300" s="125">
        <f>IF($F$5=0,Valores!$C$101,(Valores!$C$101+$F$5*(Valores!$C$101)))</f>
        <v>-385</v>
      </c>
      <c r="AS300" s="125">
        <f t="shared" si="47"/>
        <v>8767.7788499999988</v>
      </c>
      <c r="AT300" s="125">
        <f t="shared" si="41"/>
        <v>-1263.7163</v>
      </c>
      <c r="AU300" s="125">
        <f>AH300*Valores!$C$74</f>
        <v>-310.18491</v>
      </c>
      <c r="AV300" s="125">
        <f>AH300*Valores!$C$75</f>
        <v>-34.46499</v>
      </c>
      <c r="AW300" s="125">
        <f t="shared" si="45"/>
        <v>9879.9637999999995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3624.75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1016.72</v>
      </c>
      <c r="Q301" s="125">
        <v>0</v>
      </c>
      <c r="R301" s="125">
        <f>IF($F$4="NO",Valores!C51,Valores!C51/2)</f>
        <v>396.16500000000002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347.53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359</v>
      </c>
      <c r="AH301" s="125">
        <f t="shared" si="46"/>
        <v>5744.165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-631.85815000000002</v>
      </c>
      <c r="AO301" s="125">
        <v>0</v>
      </c>
      <c r="AP301" s="125">
        <f>AH301*Valores!$C$73</f>
        <v>-258.48742499999997</v>
      </c>
      <c r="AQ301" s="125">
        <f>Valores!$C$100</f>
        <v>-554.86</v>
      </c>
      <c r="AR301" s="125">
        <f>IF($F$5=0,Valores!$C$101,(Valores!$C$101+$F$5*(Valores!$C$101)))</f>
        <v>-385</v>
      </c>
      <c r="AS301" s="125">
        <f t="shared" si="47"/>
        <v>3913.959425</v>
      </c>
      <c r="AT301" s="125">
        <f>AN301</f>
        <v>-631.85815000000002</v>
      </c>
      <c r="AU301" s="125">
        <f>AH301*Valores!$C$74</f>
        <v>-155.092455</v>
      </c>
      <c r="AV301" s="125">
        <f>AH301*Valores!$C$75</f>
        <v>-17.232495</v>
      </c>
      <c r="AW301" s="125">
        <f t="shared" si="45"/>
        <v>4939.9818999999998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20883.310000000001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4331.58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7993.9200000000019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33208.81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-3652.9690999999998</v>
      </c>
      <c r="AO302" s="125">
        <f>AH302*-Valores!$C$72</f>
        <v>0</v>
      </c>
      <c r="AP302" s="125">
        <f>AH302*Valores!$C$73</f>
        <v>-1494.3964499999997</v>
      </c>
      <c r="AQ302" s="125">
        <v>0</v>
      </c>
      <c r="AR302" s="125">
        <v>0</v>
      </c>
      <c r="AS302" s="125">
        <f t="shared" si="47"/>
        <v>28061.444449999999</v>
      </c>
      <c r="AT302" s="125">
        <f t="shared" si="41"/>
        <v>-3652.9690999999998</v>
      </c>
      <c r="AU302" s="125">
        <f>AH302*Valores!$C$74</f>
        <v>-896.63786999999991</v>
      </c>
      <c r="AV302" s="125">
        <f>AH302*Valores!$C$75</f>
        <v>-99.626429999999999</v>
      </c>
      <c r="AW302" s="125">
        <f t="shared" si="45"/>
        <v>28559.576599999997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14916.65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3036.89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5329.2800000000007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23282.82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-2561.1102000000001</v>
      </c>
      <c r="AO303" s="125">
        <f>AH303*-Valores!$C$72</f>
        <v>0</v>
      </c>
      <c r="AP303" s="125">
        <f>AH303*Valores!$C$73</f>
        <v>-1047.7268999999999</v>
      </c>
      <c r="AQ303" s="125">
        <v>0</v>
      </c>
      <c r="AR303" s="125">
        <v>0</v>
      </c>
      <c r="AS303" s="125">
        <f t="shared" si="47"/>
        <v>19673.982899999999</v>
      </c>
      <c r="AT303" s="125">
        <f t="shared" si="41"/>
        <v>-2561.1102000000001</v>
      </c>
      <c r="AU303" s="125">
        <f>AH303*Valores!$C$74</f>
        <v>-628.63613999999995</v>
      </c>
      <c r="AV303" s="125">
        <f>AH303*Valores!$C$75</f>
        <v>-69.848460000000003</v>
      </c>
      <c r="AW303" s="125">
        <f t="shared" si="45"/>
        <v>20023.225200000001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8949.99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1742.19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2664.6400000000003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13356.82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-1469.2501999999999</v>
      </c>
      <c r="AO304" s="125">
        <f>AH304*-Valores!$C$72</f>
        <v>0</v>
      </c>
      <c r="AP304" s="125">
        <f>AH304*Valores!$C$73</f>
        <v>-601.05689999999993</v>
      </c>
      <c r="AQ304" s="125">
        <v>0</v>
      </c>
      <c r="AR304" s="125">
        <v>0</v>
      </c>
      <c r="AS304" s="125">
        <f t="shared" si="47"/>
        <v>11286.5129</v>
      </c>
      <c r="AT304" s="125">
        <f t="shared" si="41"/>
        <v>-1469.2501999999999</v>
      </c>
      <c r="AU304" s="125">
        <f>AH304*Valores!$C$74</f>
        <v>-360.63414</v>
      </c>
      <c r="AV304" s="125">
        <f>AH304*Valores!$C$75</f>
        <v>-40.070459999999997</v>
      </c>
      <c r="AW304" s="125">
        <f t="shared" si="45"/>
        <v>11486.8652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4624.16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773.56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532.92800000000011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5930.6479999999992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-652.37127999999996</v>
      </c>
      <c r="AO305" s="125">
        <f>AH305*-Valores!$C$72</f>
        <v>0</v>
      </c>
      <c r="AP305" s="125">
        <f>AH305*Valores!$C$73</f>
        <v>-266.87915999999996</v>
      </c>
      <c r="AQ305" s="125">
        <v>0</v>
      </c>
      <c r="AR305" s="125">
        <v>0</v>
      </c>
      <c r="AS305" s="125">
        <f t="shared" si="47"/>
        <v>5011.3975599999994</v>
      </c>
      <c r="AT305" s="125">
        <f t="shared" si="41"/>
        <v>-652.37127999999996</v>
      </c>
      <c r="AU305" s="125">
        <f>AH305*Valores!$C$74</f>
        <v>-160.12749599999998</v>
      </c>
      <c r="AV305" s="125">
        <f>AH305*Valores!$C$75</f>
        <v>-17.791943999999997</v>
      </c>
      <c r="AW305" s="125">
        <f t="shared" si="45"/>
        <v>5100.3572799999993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9248.32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1547.13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1065.8560000000002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11861.306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-1304.7436600000001</v>
      </c>
      <c r="AO306" s="125">
        <f>AH306*-Valores!$C$72</f>
        <v>0</v>
      </c>
      <c r="AP306" s="125">
        <f>AH306*Valores!$C$73</f>
        <v>-533.75877000000003</v>
      </c>
      <c r="AQ306" s="125">
        <v>0</v>
      </c>
      <c r="AR306" s="125">
        <v>0</v>
      </c>
      <c r="AS306" s="125">
        <f t="shared" si="47"/>
        <v>10022.80357</v>
      </c>
      <c r="AT306" s="125">
        <f t="shared" si="41"/>
        <v>-1304.7436600000001</v>
      </c>
      <c r="AU306" s="125">
        <f>AH306*Valores!$C$74</f>
        <v>-320.25526200000002</v>
      </c>
      <c r="AV306" s="125">
        <f>AH306*Valores!$C$75</f>
        <v>-35.583918000000004</v>
      </c>
      <c r="AW306" s="125">
        <f t="shared" si="45"/>
        <v>10200.72316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13872.48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2320.69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1598.7840000000003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17791.954000000002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-1957.1149400000002</v>
      </c>
      <c r="AO307" s="125">
        <f>AH307*-Valores!$C$72</f>
        <v>0</v>
      </c>
      <c r="AP307" s="125">
        <f>AH307*Valores!$C$73</f>
        <v>-800.63792999999998</v>
      </c>
      <c r="AQ307" s="125">
        <v>0</v>
      </c>
      <c r="AR307" s="125">
        <v>0</v>
      </c>
      <c r="AS307" s="125">
        <f t="shared" si="47"/>
        <v>15034.201130000001</v>
      </c>
      <c r="AT307" s="125">
        <f t="shared" si="41"/>
        <v>-1957.1149400000002</v>
      </c>
      <c r="AU307" s="125">
        <f>AH307*Valores!$C$74</f>
        <v>-480.38275800000002</v>
      </c>
      <c r="AV307" s="125">
        <f>AH307*Valores!$C$75</f>
        <v>-53.375862000000005</v>
      </c>
      <c r="AW307" s="125">
        <f t="shared" si="45"/>
        <v>15301.080440000002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18496.650000000001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3094.25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2131.7120000000004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23722.612000000001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-2609.4873200000002</v>
      </c>
      <c r="AO308" s="125">
        <f>AH308*-Valores!$C$72</f>
        <v>0</v>
      </c>
      <c r="AP308" s="125">
        <f>AH308*Valores!$C$73</f>
        <v>-1067.5175400000001</v>
      </c>
      <c r="AQ308" s="125">
        <v>0</v>
      </c>
      <c r="AR308" s="125">
        <v>0</v>
      </c>
      <c r="AS308" s="125">
        <f t="shared" si="47"/>
        <v>20045.60714</v>
      </c>
      <c r="AT308" s="125">
        <f t="shared" si="41"/>
        <v>-2609.4873200000002</v>
      </c>
      <c r="AU308" s="125">
        <f>AH308*Valores!$C$74</f>
        <v>-640.51052400000003</v>
      </c>
      <c r="AV308" s="125">
        <f>AH308*Valores!$C$75</f>
        <v>-71.167836000000008</v>
      </c>
      <c r="AW308" s="125">
        <f t="shared" si="45"/>
        <v>20401.446319999999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23120.81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3867.82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2664.6400000000003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29653.27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-3261.8597</v>
      </c>
      <c r="AO309" s="125">
        <f>AH309*-Valores!$C$72</f>
        <v>0</v>
      </c>
      <c r="AP309" s="125">
        <f>AH309*Valores!$C$73</f>
        <v>-1334.39715</v>
      </c>
      <c r="AQ309" s="125">
        <v>0</v>
      </c>
      <c r="AR309" s="125">
        <v>0</v>
      </c>
      <c r="AS309" s="125">
        <f t="shared" si="47"/>
        <v>25057.013149999999</v>
      </c>
      <c r="AT309" s="125">
        <f t="shared" si="41"/>
        <v>-3261.8597</v>
      </c>
      <c r="AU309" s="125">
        <f>AH309*Valores!$C$74</f>
        <v>-800.63828999999998</v>
      </c>
      <c r="AV309" s="125">
        <f>AH309*Valores!$C$75</f>
        <v>-88.959810000000004</v>
      </c>
      <c r="AW309" s="125">
        <f t="shared" si="45"/>
        <v>25501.8122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27744.97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4641.38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3197.5680000000007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35583.918000000005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-3914.2309800000007</v>
      </c>
      <c r="AO310" s="125">
        <f>AH310*-Valores!$C$72</f>
        <v>0</v>
      </c>
      <c r="AP310" s="125">
        <f>AH310*Valores!$C$73</f>
        <v>-1601.2763100000002</v>
      </c>
      <c r="AQ310" s="125">
        <v>0</v>
      </c>
      <c r="AR310" s="125">
        <v>0</v>
      </c>
      <c r="AS310" s="125">
        <f t="shared" si="47"/>
        <v>30068.410710000004</v>
      </c>
      <c r="AT310" s="125">
        <f t="shared" si="41"/>
        <v>-3914.2309800000007</v>
      </c>
      <c r="AU310" s="125">
        <f>AH310*Valores!$C$74</f>
        <v>-960.76578600000016</v>
      </c>
      <c r="AV310" s="125">
        <f>AH310*Valores!$C$75</f>
        <v>-106.75175400000002</v>
      </c>
      <c r="AW310" s="125">
        <f t="shared" si="45"/>
        <v>30602.169480000004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32369.13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5414.94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3730.496000000001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41514.565999999999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-4566.6022599999997</v>
      </c>
      <c r="AO311" s="125">
        <f>AH311*-Valores!$C$72</f>
        <v>0</v>
      </c>
      <c r="AP311" s="125">
        <f>AH311*Valores!$C$73</f>
        <v>-1868.1554699999999</v>
      </c>
      <c r="AQ311" s="125">
        <v>0</v>
      </c>
      <c r="AR311" s="125">
        <v>0</v>
      </c>
      <c r="AS311" s="125">
        <f t="shared" si="47"/>
        <v>35079.808270000001</v>
      </c>
      <c r="AT311" s="125">
        <f t="shared" si="41"/>
        <v>-4566.6022599999997</v>
      </c>
      <c r="AU311" s="125">
        <f>AH311*Valores!$C$74</f>
        <v>-1120.893282</v>
      </c>
      <c r="AV311" s="125">
        <f>AH311*Valores!$C$75</f>
        <v>-124.54369800000001</v>
      </c>
      <c r="AW311" s="125">
        <f t="shared" si="45"/>
        <v>35702.526760000001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36993.29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6188.51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4263.4240000000009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47445.224000000002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-5218.9746400000004</v>
      </c>
      <c r="AO312" s="125">
        <f>AH312*-Valores!$C$72</f>
        <v>0</v>
      </c>
      <c r="AP312" s="125">
        <f>AH312*Valores!$C$73</f>
        <v>-2135.0350800000001</v>
      </c>
      <c r="AQ312" s="125">
        <v>0</v>
      </c>
      <c r="AR312" s="125">
        <v>0</v>
      </c>
      <c r="AS312" s="125">
        <f t="shared" si="47"/>
        <v>40091.21428</v>
      </c>
      <c r="AT312" s="125">
        <f t="shared" si="41"/>
        <v>-5218.9746400000004</v>
      </c>
      <c r="AU312" s="125">
        <f>AH312*Valores!$C$74</f>
        <v>-1281.0210480000001</v>
      </c>
      <c r="AV312" s="125">
        <f>AH312*Valores!$C$75</f>
        <v>-142.33567200000002</v>
      </c>
      <c r="AW312" s="125">
        <f t="shared" si="45"/>
        <v>40802.892639999998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41617.449999999997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6962.07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4796.3520000000008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53375.871999999996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-5871.3459199999998</v>
      </c>
      <c r="AO313" s="125">
        <f>AH313*-Valores!$C$72</f>
        <v>0</v>
      </c>
      <c r="AP313" s="125">
        <f>AH313*Valores!$C$73</f>
        <v>-2401.9142399999996</v>
      </c>
      <c r="AQ313" s="125">
        <v>0</v>
      </c>
      <c r="AR313" s="125">
        <v>0</v>
      </c>
      <c r="AS313" s="125">
        <f t="shared" si="47"/>
        <v>45102.611839999998</v>
      </c>
      <c r="AT313" s="125">
        <f t="shared" si="41"/>
        <v>-5871.3459199999998</v>
      </c>
      <c r="AU313" s="125">
        <f>AH313*Valores!$C$74</f>
        <v>-1441.1485439999999</v>
      </c>
      <c r="AV313" s="125">
        <f>AH313*Valores!$C$75</f>
        <v>-160.12761599999999</v>
      </c>
      <c r="AW313" s="125">
        <f t="shared" si="45"/>
        <v>45903.249919999995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46241.62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7735.64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5329.2800000000007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59306.54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-6523.7194</v>
      </c>
      <c r="AO314" s="125">
        <f>AH314*-Valores!$C$72</f>
        <v>0</v>
      </c>
      <c r="AP314" s="125">
        <f>AH314*Valores!$C$73</f>
        <v>-2668.7943</v>
      </c>
      <c r="AQ314" s="125">
        <v>0</v>
      </c>
      <c r="AR314" s="125">
        <v>0</v>
      </c>
      <c r="AS314" s="125">
        <f t="shared" si="47"/>
        <v>50114.026299999998</v>
      </c>
      <c r="AT314" s="125">
        <f t="shared" si="41"/>
        <v>-6523.7194</v>
      </c>
      <c r="AU314" s="125">
        <f>AH314*Valores!$C$74</f>
        <v>-1601.27658</v>
      </c>
      <c r="AV314" s="125">
        <f>AH314*Valores!$C$75</f>
        <v>-177.91962000000001</v>
      </c>
      <c r="AW314" s="125">
        <f t="shared" si="45"/>
        <v>51003.624400000001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50865.78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8509.2000000000007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5862.2080000000014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65237.187999999995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-7176.0906799999993</v>
      </c>
      <c r="AO315" s="125">
        <f>AH315*-Valores!$C$72</f>
        <v>0</v>
      </c>
      <c r="AP315" s="125">
        <f>AH315*Valores!$C$73</f>
        <v>-2935.6734599999995</v>
      </c>
      <c r="AQ315" s="125">
        <v>0</v>
      </c>
      <c r="AR315" s="125">
        <v>0</v>
      </c>
      <c r="AS315" s="125">
        <f t="shared" si="47"/>
        <v>55125.423859999995</v>
      </c>
      <c r="AT315" s="125">
        <f t="shared" si="41"/>
        <v>-7176.0906799999993</v>
      </c>
      <c r="AU315" s="125">
        <f>AH315*Valores!$C$74</f>
        <v>-1761.4040759999998</v>
      </c>
      <c r="AV315" s="125">
        <f>AH315*Valores!$C$75</f>
        <v>-195.71156399999998</v>
      </c>
      <c r="AW315" s="125">
        <f t="shared" si="45"/>
        <v>56103.981679999997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55489.94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9282.76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6395.1360000000013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71167.83600000001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-7828.4619600000015</v>
      </c>
      <c r="AO316" s="125">
        <f>AH316*-Valores!$C$72</f>
        <v>0</v>
      </c>
      <c r="AP316" s="125">
        <f>AH316*Valores!$C$73</f>
        <v>-3202.5526200000004</v>
      </c>
      <c r="AQ316" s="125">
        <v>0</v>
      </c>
      <c r="AR316" s="125">
        <v>0</v>
      </c>
      <c r="AS316" s="125">
        <f t="shared" si="47"/>
        <v>60136.821420000007</v>
      </c>
      <c r="AT316" s="125">
        <f t="shared" si="41"/>
        <v>-7828.4619600000015</v>
      </c>
      <c r="AU316" s="125">
        <f>AH316*Valores!$C$74</f>
        <v>-1921.5315720000003</v>
      </c>
      <c r="AV316" s="125">
        <f>AH316*Valores!$C$75</f>
        <v>-213.50350800000004</v>
      </c>
      <c r="AW316" s="125">
        <f t="shared" si="45"/>
        <v>61204.338960000008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60114.1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10056.32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6928.0640000000012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77098.483999999997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-8480.8332399999999</v>
      </c>
      <c r="AO317" s="125">
        <f>AH317*-Valores!$C$72</f>
        <v>0</v>
      </c>
      <c r="AP317" s="125">
        <f>AH317*Valores!$C$73</f>
        <v>-3469.4317799999999</v>
      </c>
      <c r="AQ317" s="125">
        <v>0</v>
      </c>
      <c r="AR317" s="125">
        <v>0</v>
      </c>
      <c r="AS317" s="125">
        <f t="shared" si="47"/>
        <v>65148.218979999998</v>
      </c>
      <c r="AT317" s="125">
        <f t="shared" si="41"/>
        <v>-8480.8332399999999</v>
      </c>
      <c r="AU317" s="125">
        <f>AH317*Valores!$C$74</f>
        <v>-2081.6590679999999</v>
      </c>
      <c r="AV317" s="125">
        <f>AH317*Valores!$C$75</f>
        <v>-231.29545199999998</v>
      </c>
      <c r="AW317" s="125">
        <f t="shared" si="45"/>
        <v>66304.69623999999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64738.26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10829.89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7460.992000000002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83029.141999999993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-9133.2056199999988</v>
      </c>
      <c r="AO318" s="125">
        <f>AH318*-Valores!$C$72</f>
        <v>0</v>
      </c>
      <c r="AP318" s="125">
        <f>AH318*Valores!$C$73</f>
        <v>-3736.3113899999994</v>
      </c>
      <c r="AQ318" s="125">
        <v>0</v>
      </c>
      <c r="AR318" s="125">
        <v>0</v>
      </c>
      <c r="AS318" s="125">
        <f t="shared" si="47"/>
        <v>70159.624989999997</v>
      </c>
      <c r="AT318" s="125">
        <f t="shared" si="41"/>
        <v>-9133.2056199999988</v>
      </c>
      <c r="AU318" s="125">
        <f>AH318*Valores!$C$74</f>
        <v>-2241.786834</v>
      </c>
      <c r="AV318" s="125">
        <f>AH318*Valores!$C$75</f>
        <v>-249.08742599999999</v>
      </c>
      <c r="AW318" s="125">
        <f t="shared" si="45"/>
        <v>71405.062119999988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69362.42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11603.45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7993.9200000000019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88959.79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-9785.5769</v>
      </c>
      <c r="AO319" s="125">
        <f>AH319*-Valores!$C$72</f>
        <v>0</v>
      </c>
      <c r="AP319" s="125">
        <f>AH319*Valores!$C$73</f>
        <v>-4003.1905499999993</v>
      </c>
      <c r="AQ319" s="125">
        <v>0</v>
      </c>
      <c r="AR319" s="125">
        <v>0</v>
      </c>
      <c r="AS319" s="125">
        <f t="shared" si="47"/>
        <v>75171.022549999994</v>
      </c>
      <c r="AT319" s="125">
        <f t="shared" si="41"/>
        <v>-9785.5769</v>
      </c>
      <c r="AU319" s="125">
        <f>AH319*Valores!$C$74</f>
        <v>-2401.9143299999996</v>
      </c>
      <c r="AV319" s="125">
        <f>AH319*Valores!$C$75</f>
        <v>-266.87936999999999</v>
      </c>
      <c r="AW319" s="125">
        <f t="shared" si="45"/>
        <v>76505.419399999999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73986.58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12377.01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8526.8480000000018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94890.437999999995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-10437.948179999999</v>
      </c>
      <c r="AO320" s="125">
        <f>AH320*-Valores!$C$72</f>
        <v>0</v>
      </c>
      <c r="AP320" s="125">
        <f>AH320*Valores!$C$73</f>
        <v>-4270.0697099999998</v>
      </c>
      <c r="AQ320" s="125">
        <v>0</v>
      </c>
      <c r="AR320" s="125">
        <v>0</v>
      </c>
      <c r="AS320" s="125">
        <f t="shared" si="47"/>
        <v>80182.420109999992</v>
      </c>
      <c r="AT320" s="125">
        <f t="shared" si="41"/>
        <v>-10437.948179999999</v>
      </c>
      <c r="AU320" s="125">
        <f>AH320*Valores!$C$74</f>
        <v>-2562.0418259999997</v>
      </c>
      <c r="AV320" s="125">
        <f>AH320*Valores!$C$75</f>
        <v>-284.671314</v>
      </c>
      <c r="AW320" s="125">
        <f t="shared" si="45"/>
        <v>81605.776679999995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8204.16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792.33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695.07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718</v>
      </c>
      <c r="AH321" s="125">
        <f t="shared" si="46"/>
        <v>10409.56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-1145.0516</v>
      </c>
      <c r="AO321" s="125">
        <f>AH321*-Valores!$C$72</f>
        <v>0</v>
      </c>
      <c r="AP321" s="125">
        <f>AH321*Valores!$C$73</f>
        <v>-468.43019999999996</v>
      </c>
      <c r="AQ321" s="125">
        <v>0</v>
      </c>
      <c r="AR321" s="125">
        <v>0</v>
      </c>
      <c r="AS321" s="125">
        <f t="shared" si="47"/>
        <v>8796.0781999999999</v>
      </c>
      <c r="AT321" s="125">
        <f t="shared" si="41"/>
        <v>-1145.0516</v>
      </c>
      <c r="AU321" s="125">
        <f>AH321*Valores!$C$74</f>
        <v>-281.05811999999997</v>
      </c>
      <c r="AV321" s="125">
        <f>AH321*Valores!$C$75</f>
        <v>-31.228680000000001</v>
      </c>
      <c r="AW321" s="125">
        <f t="shared" si="45"/>
        <v>8952.2215999999989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7309.16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792.33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695.07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718</v>
      </c>
      <c r="AH322" s="125">
        <f t="shared" si="46"/>
        <v>9514.56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-1046.6016</v>
      </c>
      <c r="AO322" s="125">
        <f>AH322*-Valores!$C$72</f>
        <v>0</v>
      </c>
      <c r="AP322" s="125">
        <f>AH322*Valores!$C$73</f>
        <v>-428.15519999999998</v>
      </c>
      <c r="AQ322" s="125">
        <v>0</v>
      </c>
      <c r="AR322" s="125">
        <v>0</v>
      </c>
      <c r="AS322" s="125">
        <f t="shared" si="47"/>
        <v>8039.8031999999994</v>
      </c>
      <c r="AT322" s="125">
        <f t="shared" si="41"/>
        <v>-1046.6016</v>
      </c>
      <c r="AU322" s="125">
        <f>AH322*Valores!$C$74</f>
        <v>-256.89312000000001</v>
      </c>
      <c r="AV322" s="125">
        <f>AH322*Valores!$C$75</f>
        <v>-28.543679999999998</v>
      </c>
      <c r="AW322" s="125">
        <f t="shared" si="45"/>
        <v>8182.5216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7100.33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792.33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695.07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718</v>
      </c>
      <c r="AH323" s="125">
        <f t="shared" si="46"/>
        <v>9305.73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-1023.6302999999999</v>
      </c>
      <c r="AO323" s="125">
        <f>AH323*-Valores!$C$72</f>
        <v>0</v>
      </c>
      <c r="AP323" s="125">
        <f>AH323*Valores!$C$73</f>
        <v>-418.75784999999996</v>
      </c>
      <c r="AQ323" s="125">
        <v>0</v>
      </c>
      <c r="AR323" s="125">
        <v>0</v>
      </c>
      <c r="AS323" s="125">
        <f t="shared" si="47"/>
        <v>7863.3418499999998</v>
      </c>
      <c r="AT323" s="125">
        <f t="shared" si="41"/>
        <v>-1023.6302999999999</v>
      </c>
      <c r="AU323" s="125">
        <f>AH323*Valores!$C$74</f>
        <v>-251.25470999999999</v>
      </c>
      <c r="AV323" s="125">
        <f>AH323*Valores!$C$75</f>
        <v>-27.917189999999998</v>
      </c>
      <c r="AW323" s="125">
        <f t="shared" si="45"/>
        <v>8002.9277999999995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7309.16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792.33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695.07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718</v>
      </c>
      <c r="AH324" s="125">
        <f t="shared" si="46"/>
        <v>9514.56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-1046.6016</v>
      </c>
      <c r="AO324" s="125">
        <f>AH324*-Valores!$C$72</f>
        <v>0</v>
      </c>
      <c r="AP324" s="125">
        <f>AH324*Valores!$C$73</f>
        <v>-428.15519999999998</v>
      </c>
      <c r="AQ324" s="125">
        <v>0</v>
      </c>
      <c r="AR324" s="125">
        <v>0</v>
      </c>
      <c r="AS324" s="125">
        <f t="shared" si="47"/>
        <v>8039.8031999999994</v>
      </c>
      <c r="AT324" s="125">
        <f t="shared" si="41"/>
        <v>-1046.6016</v>
      </c>
      <c r="AU324" s="125">
        <f>AH324*Valores!$C$74</f>
        <v>-256.89312000000001</v>
      </c>
      <c r="AV324" s="125">
        <f>AH324*Valores!$C$75</f>
        <v>-28.543679999999998</v>
      </c>
      <c r="AW324" s="125">
        <f t="shared" si="45"/>
        <v>8182.5216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7249.49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792.33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695.07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718</v>
      </c>
      <c r="AH325" s="125">
        <f t="shared" si="46"/>
        <v>9454.89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-1040.0379</v>
      </c>
      <c r="AO325" s="125">
        <f>AH325*-Valores!$C$72</f>
        <v>0</v>
      </c>
      <c r="AP325" s="125">
        <f>AH325*Valores!$C$73</f>
        <v>-425.47004999999996</v>
      </c>
      <c r="AQ325" s="125">
        <v>0</v>
      </c>
      <c r="AR325" s="125">
        <v>0</v>
      </c>
      <c r="AS325" s="125">
        <f t="shared" si="47"/>
        <v>7989.3820499999993</v>
      </c>
      <c r="AT325" s="125">
        <f t="shared" si="41"/>
        <v>-1040.0379</v>
      </c>
      <c r="AU325" s="125">
        <f>AH325*Valores!$C$74</f>
        <v>-255.28202999999999</v>
      </c>
      <c r="AV325" s="125">
        <f>AH325*Valores!$C$75</f>
        <v>-28.36467</v>
      </c>
      <c r="AW325" s="125">
        <f t="shared" si="45"/>
        <v>8131.2053999999989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7010.83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792.33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695.07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718</v>
      </c>
      <c r="AH326" s="125">
        <f t="shared" si="46"/>
        <v>9216.23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-1013.7853</v>
      </c>
      <c r="AO326" s="125">
        <f>AH326*-Valores!$C$72</f>
        <v>0</v>
      </c>
      <c r="AP326" s="125">
        <f>AH326*Valores!$C$73</f>
        <v>-414.73034999999999</v>
      </c>
      <c r="AQ326" s="125">
        <v>0</v>
      </c>
      <c r="AR326" s="125">
        <v>0</v>
      </c>
      <c r="AS326" s="125">
        <f t="shared" si="47"/>
        <v>7787.7143499999993</v>
      </c>
      <c r="AT326" s="125">
        <f>AN326</f>
        <v>-1013.7853</v>
      </c>
      <c r="AU326" s="125">
        <f>AH326*Valores!$C$74</f>
        <v>-248.83820999999998</v>
      </c>
      <c r="AV326" s="125">
        <f>AH326*Valores!$C$75</f>
        <v>-27.648689999999998</v>
      </c>
      <c r="AW326" s="125">
        <f t="shared" si="45"/>
        <v>7925.9578000000001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7070.49</v>
      </c>
      <c r="E6" s="203">
        <f>ROUND(D6*E$1/30,2)</f>
        <v>7070.49</v>
      </c>
      <c r="F6" s="209">
        <f>_xlfn.IFNA(VLOOKUP(G$4,'Escala Docente'!$C$8:$AW$326,4,FALSE),0)</f>
        <v>28968.13</v>
      </c>
      <c r="G6" s="203">
        <f>ROUND(F6*G$1/30,2)</f>
        <v>28968.13</v>
      </c>
      <c r="H6" s="209">
        <f>_xlfn.IFNA(VLOOKUP(I$4,'Escala Docente'!$C$8:$AW$326,4,FALSE),0)</f>
        <v>73986.58</v>
      </c>
      <c r="I6" s="203">
        <f>ROUND(H6*I$1/30,2)</f>
        <v>73986.58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15291.4</v>
      </c>
      <c r="D8" s="209">
        <f>_xlfn.IFNA(VLOOKUP(E$4,'Escala Docente'!$C$8:$AW$326,24,FALSE),0)</f>
        <v>923.79</v>
      </c>
      <c r="E8" s="203">
        <f>IF((ROUND(D8*E$1/30,2)+(ROUND(F8*$G$1/30,2))+ROUND(H8*$I$1/30,2)+ROUND(J8*$K$1/30,2))&gt;C8,C8,(ROUND(D8*E$1/30,2)+ROUND(F8*$G$1/30,2)+ROUND(H8*$I$1/30,2)+ROUND(J8*$K$1/30,2)))</f>
        <v>7874.43</v>
      </c>
      <c r="F8" s="209">
        <f>_xlfn.IFNA(VLOOKUP(G$4,'Escala Docente'!$C$8:$AW$326,24,FALSE),0)</f>
        <v>6950.64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3035.2200000000003</v>
      </c>
      <c r="E9" s="203">
        <f>ROUND(D9*E$1/30,2)</f>
        <v>3035.22</v>
      </c>
      <c r="F9" s="209">
        <f>_xlfn.IFNA(VLOOKUP(G$4,'Escala Docente'!$C$8:$AW$326,13,FALSE),0)</f>
        <v>25779.88</v>
      </c>
      <c r="G9" s="203">
        <f>ROUND(F9*G$1/30,2)</f>
        <v>25779.88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15943.246000000003</v>
      </c>
      <c r="D10" s="209">
        <f>_xlfn.IFNA(VLOOKUP(E$4,'Escala Docente'!$C$8:$AW$326,16,FALSE),0)</f>
        <v>1598.7840000000003</v>
      </c>
      <c r="E10" s="203">
        <f>IF((ROUND(D10*E$1/30,2)+(ROUND(F10*$G$1/30,2))+ROUND(H10*$I$1/30,2)+ROUND(J10*$K$1/30,2))&gt;C10,C10,(ROUND(D10*E$1/30,2)+ROUND(F10*$G$1/30,2)+ROUND(H10*$I$1/30,2)+ROUND(J10*$K$1/30,2)))</f>
        <v>15943.246000000003</v>
      </c>
      <c r="F10" s="209">
        <f>_xlfn.IFNA(VLOOKUP(G$4,'Escala Docente'!$C$8:$AW$326,16,FALSE),0)</f>
        <v>9997.6470000000008</v>
      </c>
      <c r="G10" s="203">
        <f>IF($E10&gt;0,0,ROUND($F10*G$1/30,2))</f>
        <v>0</v>
      </c>
      <c r="H10" s="209">
        <f>_xlfn.IFNA(VLOOKUP(I$4,'Escala Docente'!$C$8:$AW$326,16,FALSE),0)</f>
        <v>8526.8480000000018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623.77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12663.7</v>
      </c>
      <c r="G13" s="203">
        <f>ROUND(F13*G$1/30,2)</f>
        <v>12663.7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15250.78</v>
      </c>
      <c r="D15" s="209">
        <f>_xlfn.IFNA(VLOOKUP(E$4,'Escala Docente'!$C$8:$AW$326,14,FALSE),0)</f>
        <v>3050.16</v>
      </c>
      <c r="E15" s="203">
        <f>IF((ROUND(D15*E$1/30,2)+(ROUND(F15*$G$1/30,2))+ROUND(H15*$I$1/30,2)+ROUND(J15*$K$1/30,2))&gt;C15,C15,(ROUND(D15*E$1/30,2)+ROUND(F15*$G$1/30,2)+ROUND(H15*$I$1/30,2)+ROUND(J15*$K$1/30,2)))</f>
        <v>15250.78</v>
      </c>
      <c r="F15" s="209">
        <f>_xlfn.IFNA(VLOOKUP(G$4,'Escala Docente'!$C$8:$AW$326,14,FALSE),0)</f>
        <v>15250.78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935.65499999999997</v>
      </c>
      <c r="D16" s="209">
        <f>_xlfn.IFNA(VLOOKUP(E$4,'Escala Docente'!$C$8:$AW$326,25,FALSE),0)</f>
        <v>74.97</v>
      </c>
      <c r="E16" s="203">
        <f>ROUND(D16*E$1/30,2)</f>
        <v>74.97</v>
      </c>
      <c r="F16" s="209">
        <f>_xlfn.IFNA(VLOOKUP(G$4,'Escala Docente'!$C$8:$AW$326,25,FALSE),0)</f>
        <v>623.77</v>
      </c>
      <c r="G16" s="203">
        <f>IF(E16&gt;=C16,0,IF((F16*G$1/30)&gt;(E16-C16),F16*G$1/30,E16-C16))</f>
        <v>623.77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954.63</v>
      </c>
      <c r="E21" s="203">
        <f>ROUND(D21*E$1/30,2)</f>
        <v>954.63</v>
      </c>
      <c r="F21" s="209">
        <f>_xlfn.IFNA(VLOOKUP(G$4,'Escala Docente'!$C$8:$AW$326,18,FALSE),0)</f>
        <v>14191.11</v>
      </c>
      <c r="G21" s="203">
        <f>ROUND(F21*G$1/30,2)</f>
        <v>14191.11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14262.56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1426.26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7131.28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1443.59</v>
      </c>
      <c r="E29" s="210">
        <f>ROUND(IF('Escala Docente'!$H$2=0,IF(AND(MID(E$3,1,5)&lt;&gt;"13930",MID(E$3,1,5)&lt;&gt;"13940"),(SUM(E6+E12+E14+E18+E10+E17+E21)*Valores!$C$4),0),0),2)</f>
        <v>3595.25</v>
      </c>
      <c r="F29" s="209">
        <f>_xlfn.IFNA(VLOOKUP(G$4,'Escala Docente'!$C$8:$AW$326,11,FALSE),0)</f>
        <v>7973.53</v>
      </c>
      <c r="G29" s="210">
        <f>ROUND(IF('Escala Docente'!$H$2=0,IF(AND(MID(G$3,1,5)&lt;&gt;"13930",MID(G$3,1,5)&lt;&gt;"13940"),(SUM(G6+G12+G14+G18+G10+G17+G21)*Valores!$C$4),0),0),2)</f>
        <v>6473.89</v>
      </c>
      <c r="H29" s="209">
        <f>_xlfn.IFNA(VLOOKUP(I$4,'Escala Docente'!$C$8:$AW$326,11,FALSE),0)</f>
        <v>12377.01</v>
      </c>
      <c r="I29" s="210">
        <f>ROUND(IF('Escala Docente'!$H$2=0,IF(AND(MID(I$3,1,5)&lt;&gt;"13930",MID(I$3,1,5)&lt;&gt;"13940"),(SUM(I6+I12+I14+I18+I10+I17+I21)*Valores!$C$4),0),0),2)</f>
        <v>11097.99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02 Cba V 1 3.xlsx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2022-12-23T13:22:59Z</cp:lastPrinted>
  <dcterms:created xsi:type="dcterms:W3CDTF">2005-08-10T23:49:01Z</dcterms:created>
  <dcterms:modified xsi:type="dcterms:W3CDTF">2023-03-29T13:58:56Z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